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how3\Desktop\"/>
    </mc:Choice>
  </mc:AlternateContent>
  <xr:revisionPtr revIDLastSave="0" documentId="8_{E62E7EE6-4E28-4521-BECB-E792E983D8E5}" xr6:coauthVersionLast="47" xr6:coauthVersionMax="47" xr10:uidLastSave="{00000000-0000-0000-0000-000000000000}"/>
  <bookViews>
    <workbookView xWindow="-120" yWindow="-120" windowWidth="28005" windowHeight="16440" activeTab="1" xr2:uid="{00000000-000D-0000-FFFF-FFFF00000000}"/>
  </bookViews>
  <sheets>
    <sheet name="READ FIRST- Instructions" sheetId="11" r:id="rId1"/>
    <sheet name="Study Plan" sheetId="20" r:id="rId2"/>
    <sheet name="Tables" sheetId="21" state="hidden" r:id="rId3"/>
    <sheet name="From Access" sheetId="22" state="hidden" r:id="rId4"/>
  </sheets>
  <definedNames>
    <definedName name="_xlnm._FilterDatabase" localSheetId="1" hidden="1">'Study Plan'!$A$67:$A$303</definedName>
    <definedName name="_xlnm._FilterDatabase" localSheetId="2" hidden="1">Tables!$A$70:$AB$308</definedName>
    <definedName name="Bus_Cr">Tables!$E$71:$E$308</definedName>
    <definedName name="CatType">Tables!$B$3:$B$17</definedName>
    <definedName name="CFEM_Electives">Tables!$S$71:$S$308</definedName>
    <definedName name="Colloquium_Course">Tables!$K$71:$K$308</definedName>
    <definedName name="Concentration">Tables!$A$20:$A$26</definedName>
    <definedName name="CourseCat">Tables!$A$3:$A$17</definedName>
    <definedName name="CourseList">Tables!$A$71:$A$294</definedName>
    <definedName name="CourseTable">Tables!$A$71:$AB$308</definedName>
    <definedName name="CourseTableCols">Tables!$A$70:$AB$70</definedName>
    <definedName name="Degree_Dates">Tables!$B$51:$B$66</definedName>
    <definedName name="EG_Temp">'From Access'!$A$1:$AB$140</definedName>
    <definedName name="Elective_Cr">Tables!$C$20:$C$26</definedName>
    <definedName name="FDS_Course">Tables!$T$71:$T$308</definedName>
    <definedName name="GradePoints">Tables!$B$29:$B$48</definedName>
    <definedName name="GradeType">Tables!$A$29:$A$48</definedName>
    <definedName name="LetterLookup">Tables!$A$29:$A$48</definedName>
    <definedName name="Max_Bus_Cr">Tables!$D$20:$D$26</definedName>
    <definedName name="MEng_Cr">Tables!$C$71:$C$308</definedName>
    <definedName name="NoQualPt">Tables!$A$42:$A$48</definedName>
    <definedName name="ORIE_Cr">Tables!$D$71:$D$308</definedName>
    <definedName name="Practicum_Course">Tables!$L$71:$L$308</definedName>
    <definedName name="Prefix">Tables!$B$20:$B$26</definedName>
    <definedName name="_xlnm.Print_Area" localSheetId="0">'READ FIRST- Instructions'!$A$1:$M$45</definedName>
    <definedName name="_xlnm.Print_Area" localSheetId="1">'Study Plan'!$A$1:$O$63</definedName>
    <definedName name="_xlnm.Print_Titles" localSheetId="1">'Study Plan'!$1:$8</definedName>
    <definedName name="Project_Course">Tables!$I$71:$I$308</definedName>
    <definedName name="ProjectPrep_Course">Tables!$J$71:$J$308</definedName>
    <definedName name="Selected_Concentration">'Study Plan'!$A$5</definedName>
    <definedName name="Term">Tables!$F$71:$F$308</definedName>
    <definedName name="Term_List">Tables!$A$51:$A$66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4" i="21" l="1"/>
  <c r="H293" i="21"/>
  <c r="H292" i="21"/>
  <c r="H291" i="21"/>
  <c r="H290" i="21"/>
  <c r="H289" i="21"/>
  <c r="H288" i="21"/>
  <c r="H287" i="21"/>
  <c r="H286" i="21"/>
  <c r="H285" i="21"/>
  <c r="H284" i="21"/>
  <c r="H283" i="21"/>
  <c r="H282" i="21"/>
  <c r="H281" i="21"/>
  <c r="H280" i="21"/>
  <c r="H279" i="21"/>
  <c r="H278" i="21"/>
  <c r="H277" i="21"/>
  <c r="H276" i="21"/>
  <c r="H275" i="21"/>
  <c r="H274" i="21"/>
  <c r="H273" i="21"/>
  <c r="H272" i="21"/>
  <c r="H271" i="21"/>
  <c r="H270" i="21"/>
  <c r="A271" i="21"/>
  <c r="A272" i="21"/>
  <c r="A273" i="21"/>
  <c r="A274" i="21"/>
  <c r="A275" i="21"/>
  <c r="A276" i="21"/>
  <c r="A277" i="21"/>
  <c r="A278" i="21"/>
  <c r="A279" i="21"/>
  <c r="A280" i="21"/>
  <c r="A281" i="21"/>
  <c r="A282" i="21"/>
  <c r="A283" i="21"/>
  <c r="A284" i="21"/>
  <c r="A285" i="21"/>
  <c r="A286" i="21"/>
  <c r="A287" i="21"/>
  <c r="A288" i="21"/>
  <c r="A289" i="21"/>
  <c r="A290" i="21"/>
  <c r="A291" i="21"/>
  <c r="A292" i="21"/>
  <c r="A293" i="21"/>
  <c r="A294" i="21"/>
  <c r="A85" i="21"/>
  <c r="H258" i="21"/>
  <c r="A258" i="21"/>
  <c r="H254" i="21"/>
  <c r="A254" i="21"/>
  <c r="H237" i="21"/>
  <c r="A237" i="21"/>
  <c r="H235" i="21"/>
  <c r="A235" i="21"/>
  <c r="H229" i="21"/>
  <c r="A229" i="21"/>
  <c r="H212" i="21"/>
  <c r="A212" i="21"/>
  <c r="H204" i="21"/>
  <c r="A204" i="21"/>
  <c r="A158" i="21"/>
  <c r="H158" i="21"/>
  <c r="A269" i="21"/>
  <c r="A264" i="21"/>
  <c r="A253" i="21"/>
  <c r="A234" i="21"/>
  <c r="A228" i="21"/>
  <c r="A219" i="21"/>
  <c r="A211" i="21"/>
  <c r="A203" i="21"/>
  <c r="A191" i="21"/>
  <c r="A176" i="21"/>
  <c r="A150" i="21"/>
  <c r="A131" i="21"/>
  <c r="A117" i="21"/>
  <c r="A101" i="21"/>
  <c r="A89" i="21"/>
  <c r="A83" i="21"/>
  <c r="A79" i="21"/>
  <c r="A73" i="21"/>
  <c r="A78" i="21"/>
  <c r="A82" i="21"/>
  <c r="A88" i="21"/>
  <c r="A100" i="21"/>
  <c r="A116" i="21"/>
  <c r="A130" i="21"/>
  <c r="A149" i="21"/>
  <c r="A175" i="21"/>
  <c r="A190" i="21"/>
  <c r="A202" i="21"/>
  <c r="A210" i="21"/>
  <c r="A218" i="21"/>
  <c r="A227" i="21"/>
  <c r="A233" i="21"/>
  <c r="A252" i="21"/>
  <c r="A263" i="21"/>
  <c r="A268" i="21"/>
  <c r="A270" i="21"/>
  <c r="A267" i="21"/>
  <c r="A266" i="21"/>
  <c r="A265" i="21"/>
  <c r="A262" i="21"/>
  <c r="A261" i="21"/>
  <c r="A260" i="21"/>
  <c r="A259" i="21"/>
  <c r="A257" i="21"/>
  <c r="A256" i="21"/>
  <c r="A255" i="21"/>
  <c r="A251" i="21"/>
  <c r="A250" i="21"/>
  <c r="A249" i="21"/>
  <c r="A248" i="21"/>
  <c r="A247" i="21"/>
  <c r="A246" i="21"/>
  <c r="A245" i="21"/>
  <c r="A244" i="21"/>
  <c r="A243" i="21"/>
  <c r="A242" i="21"/>
  <c r="A241" i="21"/>
  <c r="A240" i="21"/>
  <c r="A239" i="21"/>
  <c r="A238" i="21"/>
  <c r="A236" i="21"/>
  <c r="A232" i="21"/>
  <c r="A231" i="21"/>
  <c r="A230" i="21"/>
  <c r="A226" i="21"/>
  <c r="A225" i="21"/>
  <c r="A224" i="21"/>
  <c r="A223" i="21"/>
  <c r="A222" i="21"/>
  <c r="A221" i="21"/>
  <c r="A220" i="21"/>
  <c r="A217" i="21"/>
  <c r="A216" i="21"/>
  <c r="A215" i="21"/>
  <c r="A214" i="21"/>
  <c r="A213" i="21"/>
  <c r="A209" i="21"/>
  <c r="A208" i="21"/>
  <c r="A207" i="21"/>
  <c r="A206" i="21"/>
  <c r="A205" i="21"/>
  <c r="A201" i="21"/>
  <c r="A200" i="21"/>
  <c r="A199" i="21"/>
  <c r="A198" i="21"/>
  <c r="A197" i="21"/>
  <c r="A196" i="21"/>
  <c r="A195" i="21"/>
  <c r="A194" i="21"/>
  <c r="A193" i="21"/>
  <c r="A192" i="21"/>
  <c r="A189" i="21"/>
  <c r="A188" i="21"/>
  <c r="A187" i="21"/>
  <c r="A186" i="21"/>
  <c r="A185" i="21"/>
  <c r="A184" i="21"/>
  <c r="A183" i="21"/>
  <c r="A182" i="21"/>
  <c r="A181" i="21"/>
  <c r="A180" i="21"/>
  <c r="A179" i="21"/>
  <c r="A178" i="21"/>
  <c r="A177" i="21"/>
  <c r="A174" i="21"/>
  <c r="A173" i="21"/>
  <c r="A172" i="21"/>
  <c r="A171" i="21"/>
  <c r="A170" i="21"/>
  <c r="A169" i="21"/>
  <c r="A168" i="21"/>
  <c r="A167" i="21"/>
  <c r="A166" i="21"/>
  <c r="A165" i="21"/>
  <c r="A164" i="21"/>
  <c r="A163" i="21"/>
  <c r="A162" i="21"/>
  <c r="A161" i="21"/>
  <c r="A160" i="21"/>
  <c r="A159" i="21"/>
  <c r="A157" i="21"/>
  <c r="A156" i="21"/>
  <c r="A155" i="21"/>
  <c r="A154" i="21"/>
  <c r="A153" i="21"/>
  <c r="A152" i="21"/>
  <c r="A151" i="21"/>
  <c r="A148" i="21"/>
  <c r="A147" i="21"/>
  <c r="A146" i="21"/>
  <c r="A145" i="21"/>
  <c r="A144" i="21"/>
  <c r="A143" i="21"/>
  <c r="A142" i="21"/>
  <c r="A141" i="21"/>
  <c r="A140" i="21"/>
  <c r="A139" i="21"/>
  <c r="A138" i="21"/>
  <c r="A137" i="21"/>
  <c r="A136" i="21"/>
  <c r="A135" i="21"/>
  <c r="A134" i="21"/>
  <c r="A133" i="21"/>
  <c r="A132" i="21"/>
  <c r="A129" i="21"/>
  <c r="A128" i="21"/>
  <c r="A127" i="21"/>
  <c r="A126" i="21"/>
  <c r="A125" i="21"/>
  <c r="A124" i="21"/>
  <c r="A123" i="21"/>
  <c r="A122" i="21"/>
  <c r="A121" i="21"/>
  <c r="A120" i="21"/>
  <c r="A119" i="21"/>
  <c r="A118" i="21"/>
  <c r="A115" i="21"/>
  <c r="A114" i="21"/>
  <c r="A113" i="21"/>
  <c r="A112" i="21"/>
  <c r="A111" i="21"/>
  <c r="A110" i="21"/>
  <c r="A109" i="21"/>
  <c r="A108" i="21"/>
  <c r="A107" i="21"/>
  <c r="A106" i="21"/>
  <c r="A105" i="21"/>
  <c r="A104" i="21"/>
  <c r="A103" i="21"/>
  <c r="A102" i="21"/>
  <c r="A99" i="21"/>
  <c r="A98" i="21"/>
  <c r="A97" i="21"/>
  <c r="A96" i="21"/>
  <c r="A95" i="21"/>
  <c r="A94" i="21"/>
  <c r="A93" i="21"/>
  <c r="A92" i="21"/>
  <c r="A91" i="21"/>
  <c r="A90" i="21"/>
  <c r="A87" i="21"/>
  <c r="A86" i="21"/>
  <c r="A84" i="21"/>
  <c r="A81" i="21"/>
  <c r="A80" i="21"/>
  <c r="A74" i="21"/>
  <c r="A75" i="21"/>
  <c r="A76" i="21"/>
  <c r="A77" i="21"/>
  <c r="H118" i="21"/>
  <c r="H119" i="21"/>
  <c r="H120" i="21"/>
  <c r="H121" i="21"/>
  <c r="H122" i="21"/>
  <c r="H123" i="21"/>
  <c r="H124" i="21"/>
  <c r="H125" i="21"/>
  <c r="H126" i="21"/>
  <c r="H127" i="21"/>
  <c r="H128" i="21"/>
  <c r="H129" i="21"/>
  <c r="H267" i="21"/>
  <c r="H266" i="21"/>
  <c r="H265" i="21"/>
  <c r="H262" i="21"/>
  <c r="H261" i="21"/>
  <c r="H260" i="21"/>
  <c r="H259" i="21"/>
  <c r="H257" i="21"/>
  <c r="H256" i="21"/>
  <c r="H255" i="21"/>
  <c r="H251" i="21"/>
  <c r="H250" i="21"/>
  <c r="H249" i="21"/>
  <c r="H248" i="21"/>
  <c r="H247" i="21"/>
  <c r="H246" i="21"/>
  <c r="H245" i="21"/>
  <c r="H244" i="21"/>
  <c r="H243" i="21"/>
  <c r="H242" i="21"/>
  <c r="H241" i="21"/>
  <c r="H240" i="21"/>
  <c r="H239" i="21"/>
  <c r="H238" i="21"/>
  <c r="H236" i="21"/>
  <c r="H232" i="21"/>
  <c r="H231" i="21"/>
  <c r="H230" i="21"/>
  <c r="H226" i="21"/>
  <c r="H225" i="21"/>
  <c r="H224" i="21"/>
  <c r="H223" i="21"/>
  <c r="H222" i="21"/>
  <c r="H221" i="21"/>
  <c r="H220" i="21"/>
  <c r="H217" i="21"/>
  <c r="H216" i="21"/>
  <c r="H215" i="21"/>
  <c r="H214" i="21"/>
  <c r="H213" i="21"/>
  <c r="H209" i="21"/>
  <c r="H208" i="21"/>
  <c r="H207" i="21"/>
  <c r="H206" i="21"/>
  <c r="H205" i="21"/>
  <c r="H201" i="21"/>
  <c r="H200" i="21"/>
  <c r="H199" i="21"/>
  <c r="H198" i="21"/>
  <c r="H197" i="21"/>
  <c r="H196" i="21"/>
  <c r="H195" i="21"/>
  <c r="H194" i="21"/>
  <c r="H193" i="21"/>
  <c r="H192" i="21"/>
  <c r="H189" i="21"/>
  <c r="H188" i="21"/>
  <c r="H187" i="21"/>
  <c r="H186" i="21"/>
  <c r="H185" i="21"/>
  <c r="H184" i="21"/>
  <c r="H183" i="21"/>
  <c r="H182" i="21"/>
  <c r="H181" i="21"/>
  <c r="H180" i="21"/>
  <c r="H179" i="21"/>
  <c r="H178" i="21"/>
  <c r="H177" i="21"/>
  <c r="H174" i="21"/>
  <c r="H173" i="21"/>
  <c r="H172" i="21"/>
  <c r="H171" i="21"/>
  <c r="H170" i="21"/>
  <c r="H169" i="21"/>
  <c r="H168" i="21"/>
  <c r="H167" i="21"/>
  <c r="H166" i="21"/>
  <c r="H165" i="21"/>
  <c r="H164" i="21"/>
  <c r="H163" i="21"/>
  <c r="H162" i="21"/>
  <c r="H161" i="21"/>
  <c r="H160" i="21"/>
  <c r="H159" i="21"/>
  <c r="H157" i="21"/>
  <c r="H156" i="21"/>
  <c r="H155" i="21"/>
  <c r="H154" i="21"/>
  <c r="H153" i="21"/>
  <c r="H152" i="21"/>
  <c r="H151" i="21"/>
  <c r="H148" i="21"/>
  <c r="H147" i="21"/>
  <c r="H146" i="21"/>
  <c r="H145" i="21"/>
  <c r="H144" i="21"/>
  <c r="H143" i="21"/>
  <c r="H142" i="21"/>
  <c r="H141" i="21"/>
  <c r="H140" i="21"/>
  <c r="H139" i="21"/>
  <c r="H138" i="21"/>
  <c r="H137" i="21"/>
  <c r="H136" i="21"/>
  <c r="H135" i="21"/>
  <c r="H134" i="21"/>
  <c r="H133" i="21"/>
  <c r="H132" i="21"/>
  <c r="H115" i="21"/>
  <c r="H114" i="21"/>
  <c r="H113" i="21"/>
  <c r="H112" i="21"/>
  <c r="H111" i="21"/>
  <c r="H110" i="21"/>
  <c r="H109" i="21"/>
  <c r="H108" i="21"/>
  <c r="H107" i="21"/>
  <c r="H106" i="21"/>
  <c r="H105" i="21"/>
  <c r="H104" i="21"/>
  <c r="H103" i="21"/>
  <c r="H102" i="21"/>
  <c r="H99" i="21"/>
  <c r="H98" i="21"/>
  <c r="H97" i="21"/>
  <c r="H96" i="21"/>
  <c r="H95" i="21"/>
  <c r="H94" i="21"/>
  <c r="H93" i="21"/>
  <c r="H92" i="21"/>
  <c r="H91" i="21"/>
  <c r="H90" i="21"/>
  <c r="H87" i="21"/>
  <c r="H86" i="21"/>
  <c r="H85" i="21"/>
  <c r="H84" i="21"/>
  <c r="H83" i="21"/>
  <c r="H82" i="21"/>
  <c r="H81" i="21"/>
  <c r="H80" i="21"/>
  <c r="H77" i="21"/>
  <c r="H76" i="21"/>
  <c r="H75" i="21"/>
  <c r="H74" i="21"/>
  <c r="K8" i="20"/>
  <c r="D8" i="20"/>
  <c r="E8" i="20"/>
  <c r="E44" i="20"/>
  <c r="E27" i="20"/>
  <c r="N10" i="20"/>
  <c r="O10" i="20" s="1"/>
  <c r="I10" i="20"/>
  <c r="C10" i="20"/>
  <c r="E61" i="20"/>
  <c r="G272" i="21" l="1"/>
  <c r="G283" i="21"/>
  <c r="G274" i="21"/>
  <c r="G271" i="21"/>
  <c r="G289" i="21"/>
  <c r="G277" i="21"/>
  <c r="G294" i="21"/>
  <c r="G290" i="21"/>
  <c r="G286" i="21"/>
  <c r="G282" i="21"/>
  <c r="G278" i="21"/>
  <c r="G293" i="21"/>
  <c r="G285" i="21"/>
  <c r="G281" i="21"/>
  <c r="G273" i="21"/>
  <c r="G292" i="21"/>
  <c r="G288" i="21"/>
  <c r="G284" i="21"/>
  <c r="G280" i="21"/>
  <c r="G276" i="21"/>
  <c r="G270" i="21"/>
  <c r="G291" i="21"/>
  <c r="G287" i="21"/>
  <c r="G279" i="21"/>
  <c r="G275" i="21"/>
  <c r="G254" i="21"/>
  <c r="G258" i="21"/>
  <c r="G235" i="21"/>
  <c r="G237" i="21"/>
  <c r="G229" i="21"/>
  <c r="G212" i="21"/>
  <c r="G204" i="21"/>
  <c r="G158" i="21"/>
  <c r="G194" i="21"/>
  <c r="G143" i="21"/>
  <c r="G265" i="21"/>
  <c r="G93" i="21"/>
  <c r="G94" i="21"/>
  <c r="G193" i="21"/>
  <c r="G267" i="21"/>
  <c r="G107" i="21"/>
  <c r="G152" i="21"/>
  <c r="G208" i="21"/>
  <c r="G108" i="21"/>
  <c r="G153" i="21"/>
  <c r="G209" i="21"/>
  <c r="G120" i="21"/>
  <c r="G164" i="21"/>
  <c r="G224" i="21"/>
  <c r="G207" i="21"/>
  <c r="G121" i="21"/>
  <c r="G165" i="21"/>
  <c r="G225" i="21"/>
  <c r="G151" i="21"/>
  <c r="G122" i="21"/>
  <c r="G166" i="21"/>
  <c r="G226" i="21"/>
  <c r="G134" i="21"/>
  <c r="G178" i="21"/>
  <c r="G243" i="21"/>
  <c r="G106" i="21"/>
  <c r="G76" i="21"/>
  <c r="G179" i="21"/>
  <c r="G244" i="21"/>
  <c r="G75" i="21"/>
  <c r="G135" i="21"/>
  <c r="G180" i="21"/>
  <c r="G245" i="21"/>
  <c r="G92" i="21"/>
  <c r="G142" i="21"/>
  <c r="G192" i="21"/>
  <c r="G266" i="21"/>
  <c r="G123" i="21"/>
  <c r="G167" i="21"/>
  <c r="G230" i="21"/>
  <c r="G246" i="21"/>
  <c r="G74" i="21"/>
  <c r="G181" i="21"/>
  <c r="G80" i="21"/>
  <c r="G96" i="21"/>
  <c r="G110" i="21"/>
  <c r="G124" i="21"/>
  <c r="G137" i="21"/>
  <c r="G155" i="21"/>
  <c r="G168" i="21"/>
  <c r="G182" i="21"/>
  <c r="G196" i="21"/>
  <c r="G214" i="21"/>
  <c r="G231" i="21"/>
  <c r="G247" i="21"/>
  <c r="G109" i="21"/>
  <c r="G213" i="21"/>
  <c r="G81" i="21"/>
  <c r="G97" i="21"/>
  <c r="G111" i="21"/>
  <c r="G125" i="21"/>
  <c r="G138" i="21"/>
  <c r="G156" i="21"/>
  <c r="G169" i="21"/>
  <c r="G183" i="21"/>
  <c r="G197" i="21"/>
  <c r="G215" i="21"/>
  <c r="G232" i="21"/>
  <c r="G248" i="21"/>
  <c r="G95" i="21"/>
  <c r="G195" i="21"/>
  <c r="G98" i="21"/>
  <c r="G112" i="21"/>
  <c r="G126" i="21"/>
  <c r="G139" i="21"/>
  <c r="G157" i="21"/>
  <c r="G170" i="21"/>
  <c r="G184" i="21"/>
  <c r="G198" i="21"/>
  <c r="G216" i="21"/>
  <c r="G236" i="21"/>
  <c r="G249" i="21"/>
  <c r="G84" i="21"/>
  <c r="G85" i="21"/>
  <c r="G99" i="21"/>
  <c r="G113" i="21"/>
  <c r="G127" i="21"/>
  <c r="G144" i="21"/>
  <c r="G159" i="21"/>
  <c r="G171" i="21"/>
  <c r="G185" i="21"/>
  <c r="G199" i="21"/>
  <c r="G217" i="21"/>
  <c r="G238" i="21"/>
  <c r="G250" i="21"/>
  <c r="G154" i="21"/>
  <c r="G102" i="21"/>
  <c r="G114" i="21"/>
  <c r="G128" i="21"/>
  <c r="G140" i="21"/>
  <c r="G145" i="21"/>
  <c r="G160" i="21"/>
  <c r="G172" i="21"/>
  <c r="G186" i="21"/>
  <c r="G200" i="21"/>
  <c r="G220" i="21"/>
  <c r="G239" i="21"/>
  <c r="G251" i="21"/>
  <c r="G260" i="21"/>
  <c r="G87" i="21"/>
  <c r="G103" i="21"/>
  <c r="G115" i="21"/>
  <c r="G129" i="21"/>
  <c r="G141" i="21"/>
  <c r="G146" i="21"/>
  <c r="G161" i="21"/>
  <c r="G173" i="21"/>
  <c r="G187" i="21"/>
  <c r="G201" i="21"/>
  <c r="G221" i="21"/>
  <c r="G240" i="21"/>
  <c r="G261" i="21"/>
  <c r="G136" i="21"/>
  <c r="G86" i="21"/>
  <c r="G90" i="21"/>
  <c r="G104" i="21"/>
  <c r="G118" i="21"/>
  <c r="G132" i="21"/>
  <c r="G147" i="21"/>
  <c r="G162" i="21"/>
  <c r="G174" i="21"/>
  <c r="G188" i="21"/>
  <c r="G205" i="21"/>
  <c r="G222" i="21"/>
  <c r="G241" i="21"/>
  <c r="G262" i="21"/>
  <c r="G77" i="21"/>
  <c r="G91" i="21"/>
  <c r="G105" i="21"/>
  <c r="G119" i="21"/>
  <c r="G133" i="21"/>
  <c r="G148" i="21"/>
  <c r="G163" i="21"/>
  <c r="G177" i="21"/>
  <c r="G189" i="21"/>
  <c r="G206" i="21"/>
  <c r="G223" i="21"/>
  <c r="G242" i="21"/>
  <c r="G255" i="21"/>
  <c r="G256" i="21"/>
  <c r="G257" i="21"/>
  <c r="G259" i="21"/>
  <c r="F61" i="20"/>
  <c r="K61" i="20"/>
  <c r="D61" i="20"/>
  <c r="N59" i="20"/>
  <c r="O59" i="20" s="1"/>
  <c r="N58" i="20"/>
  <c r="O58" i="20" s="1"/>
  <c r="N57" i="20"/>
  <c r="O57" i="20" s="1"/>
  <c r="N56" i="20"/>
  <c r="O56" i="20" s="1"/>
  <c r="N55" i="20"/>
  <c r="O55" i="20" s="1"/>
  <c r="N54" i="20"/>
  <c r="O54" i="20" s="1"/>
  <c r="N52" i="20"/>
  <c r="O52" i="20" s="1"/>
  <c r="C52" i="20"/>
  <c r="N51" i="20"/>
  <c r="O51" i="20" s="1"/>
  <c r="C51" i="20"/>
  <c r="N50" i="20"/>
  <c r="O50" i="20" s="1"/>
  <c r="C50" i="20"/>
  <c r="N49" i="20"/>
  <c r="O49" i="20" s="1"/>
  <c r="C49" i="20"/>
  <c r="N48" i="20"/>
  <c r="O48" i="20" s="1"/>
  <c r="C48" i="20"/>
  <c r="N47" i="20"/>
  <c r="O47" i="20" s="1"/>
  <c r="C47" i="20"/>
  <c r="N46" i="20"/>
  <c r="O46" i="20" s="1"/>
  <c r="C46" i="20"/>
  <c r="N45" i="20"/>
  <c r="O45" i="20" s="1"/>
  <c r="C45" i="20"/>
  <c r="N44" i="20"/>
  <c r="O44" i="20" s="1"/>
  <c r="I44" i="20"/>
  <c r="C44" i="20"/>
  <c r="N42" i="20"/>
  <c r="O42" i="20" s="1"/>
  <c r="N41" i="20"/>
  <c r="O41" i="20" s="1"/>
  <c r="N40" i="20"/>
  <c r="O40" i="20" s="1"/>
  <c r="N39" i="20"/>
  <c r="O39" i="20" s="1"/>
  <c r="N38" i="20"/>
  <c r="O38" i="20" s="1"/>
  <c r="N37" i="20"/>
  <c r="O37" i="20" s="1"/>
  <c r="N35" i="20"/>
  <c r="O35" i="20" s="1"/>
  <c r="C35" i="20"/>
  <c r="N34" i="20"/>
  <c r="O34" i="20" s="1"/>
  <c r="C34" i="20"/>
  <c r="N33" i="20"/>
  <c r="O33" i="20" s="1"/>
  <c r="C33" i="20"/>
  <c r="N32" i="20"/>
  <c r="O32" i="20" s="1"/>
  <c r="C32" i="20"/>
  <c r="N31" i="20"/>
  <c r="O31" i="20" s="1"/>
  <c r="C31" i="20"/>
  <c r="N30" i="20"/>
  <c r="O30" i="20" s="1"/>
  <c r="C30" i="20"/>
  <c r="N29" i="20"/>
  <c r="O29" i="20" s="1"/>
  <c r="C29" i="20"/>
  <c r="N28" i="20"/>
  <c r="O28" i="20" s="1"/>
  <c r="C28" i="20"/>
  <c r="N27" i="20"/>
  <c r="O27" i="20" s="1"/>
  <c r="I27" i="20"/>
  <c r="C27" i="20"/>
  <c r="C11" i="20"/>
  <c r="N11" i="20"/>
  <c r="O11" i="20" s="1"/>
  <c r="N12" i="20"/>
  <c r="O12" i="20" s="1"/>
  <c r="C13" i="20"/>
  <c r="N13" i="20"/>
  <c r="O13" i="20" s="1"/>
  <c r="C14" i="20"/>
  <c r="N14" i="20"/>
  <c r="O14" i="20" s="1"/>
  <c r="C15" i="20"/>
  <c r="N15" i="20"/>
  <c r="O15" i="20" s="1"/>
  <c r="C16" i="20"/>
  <c r="N16" i="20"/>
  <c r="O16" i="20" s="1"/>
  <c r="C17" i="20"/>
  <c r="N17" i="20"/>
  <c r="O17" i="20" s="1"/>
  <c r="C18" i="20"/>
  <c r="N18" i="20"/>
  <c r="O18" i="20" s="1"/>
  <c r="N21" i="20"/>
  <c r="O21" i="20" s="1"/>
  <c r="N22" i="20"/>
  <c r="O22" i="20" s="1"/>
  <c r="N23" i="20"/>
  <c r="O23" i="20" s="1"/>
  <c r="N24" i="20"/>
  <c r="O24" i="20" s="1"/>
  <c r="N25" i="20"/>
  <c r="O25" i="20" s="1"/>
  <c r="N20" i="20" l="1"/>
  <c r="O20" i="20" s="1"/>
  <c r="C71" i="21"/>
  <c r="K10" i="20" l="1"/>
  <c r="J10" i="20"/>
  <c r="D10" i="20" s="1"/>
  <c r="L10" i="20"/>
  <c r="E10" i="20" s="1"/>
  <c r="E28" i="20"/>
  <c r="E14" i="20"/>
  <c r="E15" i="20"/>
  <c r="E29" i="20"/>
  <c r="E51" i="20"/>
  <c r="E30" i="20"/>
  <c r="E16" i="20"/>
  <c r="E45" i="20"/>
  <c r="E31" i="20"/>
  <c r="E17" i="20"/>
  <c r="E48" i="20"/>
  <c r="E34" i="20"/>
  <c r="E35" i="20"/>
  <c r="E50" i="20"/>
  <c r="E49" i="20"/>
  <c r="E11" i="20"/>
  <c r="E52" i="20"/>
  <c r="E12" i="20"/>
  <c r="E13" i="20"/>
  <c r="E46" i="20"/>
  <c r="E32" i="20"/>
  <c r="E18" i="20"/>
  <c r="E47" i="20"/>
  <c r="E33" i="20"/>
  <c r="I15" i="20"/>
  <c r="I18" i="20"/>
  <c r="I49" i="20"/>
  <c r="I31" i="20"/>
  <c r="I52" i="20"/>
  <c r="I48" i="20"/>
  <c r="I34" i="20"/>
  <c r="I30" i="20"/>
  <c r="I11" i="20"/>
  <c r="I12" i="20"/>
  <c r="I47" i="20"/>
  <c r="I29" i="20"/>
  <c r="I16" i="20"/>
  <c r="I51" i="20"/>
  <c r="I33" i="20"/>
  <c r="I14" i="20"/>
  <c r="I35" i="20"/>
  <c r="I13" i="20"/>
  <c r="I17" i="20"/>
  <c r="I50" i="20"/>
  <c r="I46" i="20"/>
  <c r="I32" i="20"/>
  <c r="I28" i="20"/>
  <c r="I45" i="20"/>
  <c r="F45" i="20"/>
  <c r="F29" i="20"/>
  <c r="F17" i="20"/>
  <c r="J52" i="20"/>
  <c r="D52" i="20" s="1"/>
  <c r="K51" i="20"/>
  <c r="F52" i="20"/>
  <c r="F28" i="20"/>
  <c r="F18" i="20"/>
  <c r="J51" i="20"/>
  <c r="D51" i="20" s="1"/>
  <c r="L50" i="20"/>
  <c r="F51" i="20"/>
  <c r="F35" i="20"/>
  <c r="F11" i="20"/>
  <c r="H52" i="20"/>
  <c r="K50" i="20"/>
  <c r="L49" i="20"/>
  <c r="G47" i="20"/>
  <c r="H46" i="20"/>
  <c r="J44" i="20"/>
  <c r="D44" i="20" s="1"/>
  <c r="K34" i="20"/>
  <c r="L33" i="20"/>
  <c r="G30" i="20"/>
  <c r="H29" i="20"/>
  <c r="J27" i="20"/>
  <c r="D27" i="20" s="1"/>
  <c r="G11" i="20"/>
  <c r="H12" i="20"/>
  <c r="H13" i="20"/>
  <c r="G14" i="20"/>
  <c r="L16" i="20"/>
  <c r="K17" i="20"/>
  <c r="J18" i="20"/>
  <c r="D18" i="20" s="1"/>
  <c r="L18" i="20"/>
  <c r="L11" i="20"/>
  <c r="H11" i="20" s="1"/>
  <c r="G17" i="20"/>
  <c r="K15" i="20"/>
  <c r="J46" i="20"/>
  <c r="D46" i="20" s="1"/>
  <c r="L15" i="20"/>
  <c r="H47" i="20"/>
  <c r="J35" i="20"/>
  <c r="D35" i="20" s="1"/>
  <c r="G31" i="20"/>
  <c r="F50" i="20"/>
  <c r="F34" i="20"/>
  <c r="F12" i="20"/>
  <c r="G52" i="20"/>
  <c r="H51" i="20"/>
  <c r="J50" i="20"/>
  <c r="D50" i="20" s="1"/>
  <c r="K49" i="20"/>
  <c r="L48" i="20"/>
  <c r="G46" i="20"/>
  <c r="H45" i="20"/>
  <c r="H35" i="20"/>
  <c r="J34" i="20"/>
  <c r="D34" i="20" s="1"/>
  <c r="K33" i="20"/>
  <c r="L32" i="20"/>
  <c r="G29" i="20"/>
  <c r="H28" i="20"/>
  <c r="H14" i="20"/>
  <c r="G15" i="20"/>
  <c r="L17" i="20"/>
  <c r="K18" i="20"/>
  <c r="K12" i="20"/>
  <c r="J14" i="20"/>
  <c r="D14" i="20" s="1"/>
  <c r="L13" i="20"/>
  <c r="H16" i="20"/>
  <c r="L14" i="20"/>
  <c r="H17" i="20"/>
  <c r="L44" i="20"/>
  <c r="F44" i="20" s="1"/>
  <c r="G32" i="20"/>
  <c r="J29" i="20"/>
  <c r="D29" i="20" s="1"/>
  <c r="H30" i="20"/>
  <c r="G13" i="20"/>
  <c r="K16" i="20"/>
  <c r="F49" i="20"/>
  <c r="F33" i="20"/>
  <c r="F13" i="20"/>
  <c r="G51" i="20"/>
  <c r="J49" i="20"/>
  <c r="D49" i="20" s="1"/>
  <c r="K48" i="20"/>
  <c r="H44" i="20"/>
  <c r="G35" i="20"/>
  <c r="J33" i="20"/>
  <c r="D33" i="20" s="1"/>
  <c r="K32" i="20"/>
  <c r="L31" i="20"/>
  <c r="G28" i="20"/>
  <c r="H27" i="20"/>
  <c r="J11" i="20"/>
  <c r="J12" i="20"/>
  <c r="J13" i="20"/>
  <c r="D13" i="20" s="1"/>
  <c r="H15" i="20"/>
  <c r="L12" i="20"/>
  <c r="C12" i="20" s="1"/>
  <c r="J15" i="20"/>
  <c r="D15" i="20" s="1"/>
  <c r="G18" i="20"/>
  <c r="K45" i="20"/>
  <c r="F48" i="20"/>
  <c r="F32" i="20"/>
  <c r="F14" i="20"/>
  <c r="H50" i="20"/>
  <c r="J48" i="20"/>
  <c r="D48" i="20" s="1"/>
  <c r="L47" i="20"/>
  <c r="G44" i="20"/>
  <c r="H34" i="20"/>
  <c r="J32" i="20"/>
  <c r="D32" i="20" s="1"/>
  <c r="K31" i="20"/>
  <c r="L30" i="20"/>
  <c r="G27" i="20"/>
  <c r="K11" i="20"/>
  <c r="K13" i="20"/>
  <c r="G16" i="20"/>
  <c r="H18" i="20"/>
  <c r="J17" i="20"/>
  <c r="D17" i="20" s="1"/>
  <c r="F47" i="20"/>
  <c r="F31" i="20"/>
  <c r="F15" i="20"/>
  <c r="L52" i="20"/>
  <c r="G50" i="20"/>
  <c r="H49" i="20"/>
  <c r="K47" i="20"/>
  <c r="L46" i="20"/>
  <c r="G34" i="20"/>
  <c r="H33" i="20"/>
  <c r="J31" i="20"/>
  <c r="D31" i="20" s="1"/>
  <c r="K30" i="20"/>
  <c r="L29" i="20"/>
  <c r="K14" i="20"/>
  <c r="L27" i="20"/>
  <c r="F27" i="20" s="1"/>
  <c r="J16" i="20"/>
  <c r="D16" i="20" s="1"/>
  <c r="J45" i="20"/>
  <c r="D45" i="20" s="1"/>
  <c r="K27" i="20"/>
  <c r="F46" i="20"/>
  <c r="F30" i="20"/>
  <c r="F16" i="20"/>
  <c r="K52" i="20"/>
  <c r="L51" i="20"/>
  <c r="G49" i="20"/>
  <c r="H48" i="20"/>
  <c r="J47" i="20"/>
  <c r="D47" i="20" s="1"/>
  <c r="K46" i="20"/>
  <c r="L45" i="20"/>
  <c r="G45" i="20" s="1"/>
  <c r="L35" i="20"/>
  <c r="G33" i="20"/>
  <c r="H32" i="20"/>
  <c r="J30" i="20"/>
  <c r="D30" i="20" s="1"/>
  <c r="K29" i="20"/>
  <c r="L28" i="20"/>
  <c r="G48" i="20"/>
  <c r="K35" i="20"/>
  <c r="H31" i="20"/>
  <c r="K28" i="20"/>
  <c r="K44" i="20"/>
  <c r="L34" i="20"/>
  <c r="J28" i="20"/>
  <c r="D28" i="20" s="1"/>
  <c r="O60" i="20"/>
  <c r="N60" i="20"/>
  <c r="H10" i="20" l="1"/>
  <c r="H60" i="20" s="1"/>
  <c r="H62" i="20" s="1"/>
  <c r="F10" i="20"/>
  <c r="F60" i="20" s="1"/>
  <c r="F62" i="20" s="1"/>
  <c r="G12" i="20"/>
  <c r="G10" i="20"/>
  <c r="K62" i="20"/>
  <c r="D11" i="20"/>
  <c r="D12" i="20"/>
  <c r="K60" i="20"/>
  <c r="L60" i="20" s="1"/>
  <c r="L62" i="20" s="1"/>
  <c r="C60" i="20"/>
  <c r="C62" i="20" s="1"/>
  <c r="E60" i="20"/>
  <c r="E62" i="20" s="1"/>
  <c r="J60" i="20"/>
  <c r="J62" i="20" s="1"/>
  <c r="O61" i="20"/>
  <c r="G60" i="20" l="1"/>
  <c r="G62" i="20" s="1"/>
  <c r="D60" i="20"/>
  <c r="D6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Kathryn Elizabeth Caggiano</author>
  </authors>
  <commentList>
    <comment ref="B4" authorId="0" shapeId="0" xr:uid="{00000000-0006-0000-0100-000001000000}">
      <text>
        <r>
          <rPr>
            <b/>
            <u/>
            <sz val="10"/>
            <color indexed="81"/>
            <rFont val="Tahoma"/>
            <family val="2"/>
          </rPr>
          <t>NOTE</t>
        </r>
        <r>
          <rPr>
            <b/>
            <sz val="10"/>
            <color indexed="81"/>
            <rFont val="Tahoma"/>
            <family val="2"/>
          </rPr>
          <t xml:space="preserve">: </t>
        </r>
        <r>
          <rPr>
            <sz val="10"/>
            <color indexed="81"/>
            <rFont val="Tahoma"/>
            <family val="2"/>
          </rPr>
          <t xml:space="preserve">
By placing a date in this cell and submitting your Study Plan, </t>
        </r>
        <r>
          <rPr>
            <u/>
            <sz val="10"/>
            <color indexed="81"/>
            <rFont val="Tahoma"/>
            <family val="2"/>
          </rPr>
          <t>you are certifying that you have reviewed your plan with your academic advisor EXACTLY as shown below for the indicated semester and received their approval</t>
        </r>
        <r>
          <rPr>
            <sz val="10"/>
            <color indexed="81"/>
            <rFont val="Tahoma"/>
            <family val="2"/>
          </rPr>
          <t>.</t>
        </r>
      </text>
    </comment>
    <comment ref="B5" authorId="0" shapeId="0" xr:uid="{00000000-0006-0000-0100-000002000000}">
      <text>
        <r>
          <rPr>
            <b/>
            <u/>
            <sz val="10"/>
            <color indexed="81"/>
            <rFont val="Tahoma"/>
            <family val="2"/>
          </rPr>
          <t>NOTE</t>
        </r>
        <r>
          <rPr>
            <b/>
            <sz val="10"/>
            <color indexed="81"/>
            <rFont val="Tahoma"/>
            <family val="2"/>
          </rPr>
          <t xml:space="preserve">: </t>
        </r>
        <r>
          <rPr>
            <sz val="10"/>
            <color indexed="81"/>
            <rFont val="Tahoma"/>
            <family val="2"/>
          </rPr>
          <t xml:space="preserve">
By placing a date in this cell and submitting your Study Plan, </t>
        </r>
        <r>
          <rPr>
            <u/>
            <sz val="10"/>
            <color indexed="81"/>
            <rFont val="Tahoma"/>
            <family val="2"/>
          </rPr>
          <t>you are certifying that you have reviewed your plan with your academic advisor EXACTLY as shown below for the indicated semester and received their approval</t>
        </r>
        <r>
          <rPr>
            <sz val="10"/>
            <color indexed="81"/>
            <rFont val="Tahoma"/>
            <family val="2"/>
          </rPr>
          <t>.</t>
        </r>
      </text>
    </comment>
    <comment ref="B6" authorId="0" shapeId="0" xr:uid="{00000000-0006-0000-0100-000003000000}">
      <text>
        <r>
          <rPr>
            <b/>
            <u/>
            <sz val="10"/>
            <color indexed="81"/>
            <rFont val="Tahoma"/>
            <family val="2"/>
          </rPr>
          <t>NOTE</t>
        </r>
        <r>
          <rPr>
            <b/>
            <sz val="10"/>
            <color indexed="81"/>
            <rFont val="Tahoma"/>
            <family val="2"/>
          </rPr>
          <t xml:space="preserve">: </t>
        </r>
        <r>
          <rPr>
            <sz val="10"/>
            <color indexed="81"/>
            <rFont val="Tahoma"/>
            <family val="2"/>
          </rPr>
          <t xml:space="preserve">
By placing a date in this cell and submitting your Study Plan, </t>
        </r>
        <r>
          <rPr>
            <u/>
            <sz val="10"/>
            <color indexed="81"/>
            <rFont val="Tahoma"/>
            <family val="2"/>
          </rPr>
          <t>you are certifying that you have reviewed your plan with your academic advisor EXACTLY as shown below for the indicated semester and received their approval</t>
        </r>
        <r>
          <rPr>
            <sz val="10"/>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Lewis Gentsch</author>
    <author>Loaner</author>
  </authors>
  <commentList>
    <comment ref="P69" authorId="0" shapeId="0" xr:uid="{00000000-0006-0000-0200-000001000000}">
      <text>
        <r>
          <rPr>
            <b/>
            <sz val="9"/>
            <color indexed="81"/>
            <rFont val="Tahoma"/>
            <family val="2"/>
          </rPr>
          <t>Eric Lewis Gentsch:</t>
        </r>
        <r>
          <rPr>
            <sz val="9"/>
            <color indexed="81"/>
            <rFont val="Tahoma"/>
            <family val="2"/>
          </rPr>
          <t xml:space="preserve">
If a course is CA Core, it automatically is in the DA list.  The electives</t>
        </r>
      </text>
    </comment>
    <comment ref="AE70" authorId="0" shapeId="0" xr:uid="{00000000-0006-0000-0200-000002000000}">
      <text>
        <r>
          <rPr>
            <b/>
            <sz val="9"/>
            <color indexed="81"/>
            <rFont val="Tahoma"/>
            <family val="2"/>
          </rPr>
          <t>Eric Lewis Gentsch:</t>
        </r>
        <r>
          <rPr>
            <sz val="9"/>
            <color indexed="81"/>
            <rFont val="Tahoma"/>
            <family val="2"/>
          </rPr>
          <t xml:space="preserve">
This is a work-around for Excel 365 to get the pull-down list to show each line.  I make each line unique by starting it with the index value.</t>
        </r>
      </text>
    </comment>
    <comment ref="B176" authorId="1" shapeId="0" xr:uid="{00000000-0006-0000-0200-000003000000}">
      <text>
        <r>
          <rPr>
            <b/>
            <sz val="9"/>
            <color indexed="81"/>
            <rFont val="Tahoma"/>
            <family val="2"/>
          </rPr>
          <t>FDS Cert Note:</t>
        </r>
        <r>
          <rPr>
            <sz val="9"/>
            <color indexed="81"/>
            <rFont val="Tahoma"/>
            <family val="2"/>
          </rPr>
          <t xml:space="preserve">
List 5220 and Special Topics here but do not include them in Appendix F of the Handbook.</t>
        </r>
      </text>
    </comment>
  </commentList>
</comments>
</file>

<file path=xl/sharedStrings.xml><?xml version="1.0" encoding="utf-8"?>
<sst xmlns="http://schemas.openxmlformats.org/spreadsheetml/2006/main" count="7187" uniqueCount="518">
  <si>
    <t>Early Admit Ugrad? (Y/N):</t>
  </si>
  <si>
    <t>Cornell OR Ugrad? (Y/N):</t>
  </si>
  <si>
    <t>Date MEng Degree Expected:</t>
  </si>
  <si>
    <t>Student's Name:</t>
  </si>
  <si>
    <t>Advisor's Name:</t>
  </si>
  <si>
    <t>S</t>
  </si>
  <si>
    <t>F</t>
  </si>
  <si>
    <t>Term</t>
  </si>
  <si>
    <t>F/S</t>
  </si>
  <si>
    <t>Qual.Pt. Cr. Hrs.</t>
  </si>
  <si>
    <t>Qual Pts.</t>
  </si>
  <si>
    <t>A</t>
  </si>
  <si>
    <t>Letter</t>
  </si>
  <si>
    <t>Grade Points</t>
  </si>
  <si>
    <t>A+</t>
  </si>
  <si>
    <t>A-</t>
  </si>
  <si>
    <t>B+</t>
  </si>
  <si>
    <t>B</t>
  </si>
  <si>
    <t>B-</t>
  </si>
  <si>
    <t>C+</t>
  </si>
  <si>
    <t>C</t>
  </si>
  <si>
    <t>C-</t>
  </si>
  <si>
    <t>D+</t>
  </si>
  <si>
    <t>D</t>
  </si>
  <si>
    <t>D-</t>
  </si>
  <si>
    <t>R</t>
  </si>
  <si>
    <t>W</t>
  </si>
  <si>
    <t>AUD</t>
  </si>
  <si>
    <t>Course Categories</t>
  </si>
  <si>
    <t>MEng Cr</t>
  </si>
  <si>
    <t>ORIE Cr</t>
  </si>
  <si>
    <t>Duplicate</t>
  </si>
  <si>
    <t>SX</t>
  </si>
  <si>
    <t>Ttl Cats</t>
  </si>
  <si>
    <t>CategoryType</t>
  </si>
  <si>
    <t>Project</t>
  </si>
  <si>
    <t>Core</t>
  </si>
  <si>
    <t>Concentration</t>
  </si>
  <si>
    <t>(≥ 12 Cr.Hrs)</t>
  </si>
  <si>
    <t>ORIE MEng Study Plan Instructions</t>
  </si>
  <si>
    <t>Term List</t>
  </si>
  <si>
    <t>Total MEng Cr. Hrs. (30 required)</t>
  </si>
  <si>
    <t>Core Credits
(12 required)</t>
  </si>
  <si>
    <t>(≥ 9 Cr.Hrs)</t>
  </si>
  <si>
    <t>Cornell Schedule of Classes</t>
  </si>
  <si>
    <t>Degree Dates</t>
  </si>
  <si>
    <t>CORE: Optimization Modeling</t>
  </si>
  <si>
    <t>CORE: Stochastic Modeling</t>
  </si>
  <si>
    <t>CORE: Data Sci./Stat. Modeling</t>
  </si>
  <si>
    <t>DA: Data Sci./Stat. Modeling</t>
  </si>
  <si>
    <t>FE: Fin. Applications Electives</t>
  </si>
  <si>
    <t>IT: Info Economics And Strategy</t>
  </si>
  <si>
    <t>IT: Managing IT Implementation</t>
  </si>
  <si>
    <t>MIE: Manufacturing Focus</t>
  </si>
  <si>
    <t>MIE: Other MIE Electives</t>
  </si>
  <si>
    <t>Colloquium</t>
  </si>
  <si>
    <t>SSO: Strategic Operations Courses</t>
  </si>
  <si>
    <t>[Select a course from the dropdown menu]</t>
  </si>
  <si>
    <t>IT: Tech. And Infrastructure</t>
  </si>
  <si>
    <t>Project Preparation</t>
  </si>
  <si>
    <t>SE: Systems Engineering Courses</t>
  </si>
  <si>
    <t>(≥ 30 Cr.Hrs)</t>
  </si>
  <si>
    <t>CHECKLIST: ORIE MENG CORE REQUIREMENTS</t>
  </si>
  <si>
    <t>Three or more credit hours from Data Science &amp; Statistical Modeling category?</t>
  </si>
  <si>
    <t>Three or more credit hours from Optimization Modeling category?</t>
  </si>
  <si>
    <t>Three or more credit hours from Stochastic Modeling category?</t>
  </si>
  <si>
    <t>IMPORTANT LINKS</t>
  </si>
  <si>
    <t>TOTALS:</t>
  </si>
  <si>
    <t>----------------------------------------------------------------------</t>
  </si>
  <si>
    <t/>
  </si>
  <si>
    <t>DA: Additional DA Electives</t>
  </si>
  <si>
    <t>FE: Financial Data Science Certificate</t>
  </si>
  <si>
    <t>IT: Additional IT Electives</t>
  </si>
  <si>
    <t>Study Plans and ORIE MEng Handbook</t>
  </si>
  <si>
    <t>ORIE
Cr. Hrs.
(9 required)</t>
  </si>
  <si>
    <t>Practicum</t>
  </si>
  <si>
    <t>Bus Cr</t>
  </si>
  <si>
    <t>Prefix</t>
  </si>
  <si>
    <t>AOR</t>
  </si>
  <si>
    <t>DA</t>
  </si>
  <si>
    <t>FE</t>
  </si>
  <si>
    <t>IT</t>
  </si>
  <si>
    <t>MIE</t>
  </si>
  <si>
    <t>SE</t>
  </si>
  <si>
    <t>SSO</t>
  </si>
  <si>
    <t>Elective Hours</t>
  </si>
  <si>
    <t>FDS</t>
  </si>
  <si>
    <t>Maximum Business Credits</t>
  </si>
  <si>
    <t>APPLIED OR</t>
  </si>
  <si>
    <t>DATA ANALYTICS</t>
  </si>
  <si>
    <t>FINANCIAL ENGINEERING</t>
  </si>
  <si>
    <t>INFORMATION TECHNOLOGY</t>
  </si>
  <si>
    <t>MANUFACTURING AND IE</t>
  </si>
  <si>
    <t>STRATEGIC OPERATIONS</t>
  </si>
  <si>
    <t>SYSTEMS ENGINEERING</t>
  </si>
  <si>
    <t>U</t>
  </si>
  <si>
    <t>UX</t>
  </si>
  <si>
    <t>COURSE REFERENCE LISTS</t>
  </si>
  <si>
    <t>Enter Below:</t>
  </si>
  <si>
    <r>
      <rPr>
        <b/>
        <u/>
        <sz val="11"/>
        <rFont val="Arial"/>
        <family val="2"/>
      </rPr>
      <t>GPA</t>
    </r>
    <r>
      <rPr>
        <b/>
        <sz val="11"/>
        <rFont val="Arial"/>
        <family val="2"/>
      </rPr>
      <t>:</t>
    </r>
  </si>
  <si>
    <t>MEng Start Term:</t>
  </si>
  <si>
    <t>Manually enter unlisted courses or exceptions below:</t>
  </si>
  <si>
    <t>(≥ 1 Cr.Hr)</t>
  </si>
  <si>
    <t>Fall 2023</t>
  </si>
  <si>
    <t>Spring 2024</t>
  </si>
  <si>
    <t>ORIE MEng Activities Canvas site</t>
  </si>
  <si>
    <t>Student ID # (7-digit):</t>
  </si>
  <si>
    <t>Net ID:</t>
  </si>
  <si>
    <t>(if applicable)</t>
  </si>
  <si>
    <t>Fall 2024</t>
  </si>
  <si>
    <t>Spring 2025</t>
  </si>
  <si>
    <t>Fall 2025</t>
  </si>
  <si>
    <t>Spring 2026</t>
  </si>
  <si>
    <t>Fall 2026</t>
  </si>
  <si>
    <t>Spring 2027</t>
  </si>
  <si>
    <t>Fall 2024 Date Approved:</t>
  </si>
  <si>
    <t>FE: CFEM Electives</t>
  </si>
  <si>
    <t>Spring 2025 Date Approved:</t>
  </si>
  <si>
    <t>Fall 2025 Date Approved:</t>
  </si>
  <si>
    <t>Prior to F23</t>
  </si>
  <si>
    <t>Fall 2027</t>
  </si>
  <si>
    <t>Spring 2028</t>
  </si>
  <si>
    <t>Fall 2028</t>
  </si>
  <si>
    <t>Spring 2029</t>
  </si>
  <si>
    <t>Fall 2029</t>
  </si>
  <si>
    <t>Spring 2030</t>
  </si>
  <si>
    <t>Fall 2030</t>
  </si>
  <si>
    <t xml:space="preserve"> </t>
  </si>
  <si>
    <t>ORIE 5220:  Applied Financial Engineering (in NYC)</t>
  </si>
  <si>
    <t>SYSEN 5900:  Systems Engineering Design Project</t>
  </si>
  <si>
    <t>ORIE 5980:  ORIE Master of Engineering Project</t>
  </si>
  <si>
    <t>ORIE 5981:  ORIE Master of Engineering Project</t>
  </si>
  <si>
    <t>ORIE 5100:  Manufacturing Systems Design: A Consulting Boot Camp</t>
  </si>
  <si>
    <t>ORIE 5110:  Case Studies</t>
  </si>
  <si>
    <t>ORIE 9100:  Enterprise Engineering Colloquium</t>
  </si>
  <si>
    <t>ORIE 5920:  (ex 9100) Enterprise Engineering Colloquium</t>
  </si>
  <si>
    <t>ORIE 5925:  (ex 9110) M.Eng. Professional Review</t>
  </si>
  <si>
    <t>ORIE 5210:  Financial Engineering Colloquium</t>
  </si>
  <si>
    <t>ORIE 9110:  M.Eng. Professional Review</t>
  </si>
  <si>
    <t>ORIE 5915:  MEng Career Practicum</t>
  </si>
  <si>
    <t>ORIE 5160:  Topics in Data Science and OR</t>
  </si>
  <si>
    <t>ORIE 5126:  Principles of Supply Chain Management</t>
  </si>
  <si>
    <t>ORIE 5350:  Introduction to Game Theory</t>
  </si>
  <si>
    <t>ORIE 5340:  Applications of Optimization: Modeling and Computation</t>
  </si>
  <si>
    <t>CS 5223:  Numerical Analysis: Linear and Nonlinear Problems</t>
  </si>
  <si>
    <t>ECE 5280:  Optimal System Analysis and Design</t>
  </si>
  <si>
    <t>SYSEN 6800:  Computational Optimization</t>
  </si>
  <si>
    <t>ORIE 5310:  Optimization II</t>
  </si>
  <si>
    <t>ORIE 5300:  Optimization I</t>
  </si>
  <si>
    <t>ORIE 5370:  Optimization Modeling in Finance</t>
  </si>
  <si>
    <t>ORIE 5630:  Operations Research Tools for Financial Engineering</t>
  </si>
  <si>
    <t>ORIE 5610:  Financial Engineering with Stochastic Calculus II</t>
  </si>
  <si>
    <t>ORIE 5650:  Quantitative Methods of Financial Risk Mgmt</t>
  </si>
  <si>
    <t>ORIE 5130:  Service System Modeling and Design</t>
  </si>
  <si>
    <t>ORIE 5600:  Financial Engineering with Stochastic Calculus I</t>
  </si>
  <si>
    <t>ORIE 5581:  Monte Carlo Simulation</t>
  </si>
  <si>
    <t>ORIE 5580:  Simulation Modeling and Analysis</t>
  </si>
  <si>
    <t>ORIE 5500:  Eng Probability and Statistics: Modeling and Data Science II</t>
  </si>
  <si>
    <t>ORIE 5510:  Introduction to Engineering Stochastic Processes I</t>
  </si>
  <si>
    <t>ECE 5110:  Random Signals in Communications and Signal Processing</t>
  </si>
  <si>
    <t>ORIE 5582:  Monte Carlo Methods in Financial Engineering</t>
  </si>
  <si>
    <t>CS 5780:  Introduction to Machine Learning</t>
  </si>
  <si>
    <t>STSCI 5740:  Data Mining and Machine Learning</t>
  </si>
  <si>
    <t>ORIE 5740:  Statistical Data Mining I</t>
  </si>
  <si>
    <t>ORIE 5741:  Learning with Big Messy Data</t>
  </si>
  <si>
    <t>ECE 5420:  Fundamentals of Machine Learning</t>
  </si>
  <si>
    <t>SYSEN 6880:  Industrial Big Data Analytics and Machine Learning</t>
  </si>
  <si>
    <t>STSCI 5090:  Theory of Statistics</t>
  </si>
  <si>
    <t>CS 5789:  Introduction to Reinforcement Learning</t>
  </si>
  <si>
    <t>ORIE 5742:  Info Theory, Probabilistic Modeling, and Deep Learning with Scientific and Financial Apps</t>
  </si>
  <si>
    <t>ORIE 5550:  Applied Time Series Analysis</t>
  </si>
  <si>
    <t>STSCI 5030:  Linear Models with Matrices</t>
  </si>
  <si>
    <t>ORIE 5270:  Big Data Technologies</t>
  </si>
  <si>
    <t>CS 5320:  Introduction to Database Systems</t>
  </si>
  <si>
    <t>CS 5700:  Foundations of Artificial Intelligence</t>
  </si>
  <si>
    <t>INFO 5100:  Visual Data Analytics for the Web</t>
  </si>
  <si>
    <t>NBA 6200:  Marketing Research</t>
  </si>
  <si>
    <t>NBA 6390:  Data Driven Marketing</t>
  </si>
  <si>
    <t>ECE 5250:  Digital Signal Processing and Statistical Inference</t>
  </si>
  <si>
    <t>CS 5740:  Natural Language Processing</t>
  </si>
  <si>
    <t>STSCI 5045:  Python Programming and its Applications in Statistics</t>
  </si>
  <si>
    <t>STSCI 5065:  Big Data Management and Analysis</t>
  </si>
  <si>
    <t>STSCI 5100:  Statistical Sampling</t>
  </si>
  <si>
    <t>STSCI 5160:  Categorical Data</t>
  </si>
  <si>
    <t>STSCI 5520:  Statistical Computing</t>
  </si>
  <si>
    <t>INFO 5556:  Business Intelligence Systems</t>
  </si>
  <si>
    <t>ORIE 5254:  Special Topics in Financial Engineering III</t>
  </si>
  <si>
    <t>ORIE 5252:  Special Topics in Financial Engineering</t>
  </si>
  <si>
    <t>ORIE 5253:  Special Topics in Financial Engineering II</t>
  </si>
  <si>
    <t>ORIE 5257:  Special Topics in Financial Engineering VI</t>
  </si>
  <si>
    <t>ORIE 5256:  Special Topics in Financial Engineering V</t>
  </si>
  <si>
    <t>ORIE 5255:  Special Topics in Financial Engineering IV</t>
  </si>
  <si>
    <t>ORIE 5240:  Bond Mathematics and Mortgage-Backed Securities</t>
  </si>
  <si>
    <t>ORIE 5230:  Quantitative Trading Strategies</t>
  </si>
  <si>
    <t>NBA 6560:  Valuation Principles</t>
  </si>
  <si>
    <t>NBA 5980:  Behavioral Finance</t>
  </si>
  <si>
    <t>NBA 5430:  Financial Markets and Institutions</t>
  </si>
  <si>
    <t>NBA 5090:  Advanced Financial Statement Analysis</t>
  </si>
  <si>
    <t>NBA 5060:  Financial Statement Analysis</t>
  </si>
  <si>
    <t>NBA 5540:  International Finance</t>
  </si>
  <si>
    <t>NBA 5550:  Fixed Income Securities and Interest Rate Options</t>
  </si>
  <si>
    <t>NBA 6730:  Derivatives Securities Part I</t>
  </si>
  <si>
    <t>NBA 6740:  Derivatives Securities Part II</t>
  </si>
  <si>
    <t>NBA 5420:  Investment and Portfolio Management</t>
  </si>
  <si>
    <t>NBA 6060:  Evaluating Capital Investment Projects</t>
  </si>
  <si>
    <t>ORIE 5258:  Python for Finance</t>
  </si>
  <si>
    <t>NBA 5220:  Equity Investment Research and Analysis</t>
  </si>
  <si>
    <t>ORIE 5142:  Systems Analysis Behavior and Optimization</t>
  </si>
  <si>
    <t>CS 5220:  Applied High-Performance and Parallel Computing</t>
  </si>
  <si>
    <t>SYSEN 5420:  Network Systems and Games</t>
  </si>
  <si>
    <t>SYSEN 5400:  Theory and Practice of Systems Architecture</t>
  </si>
  <si>
    <t>ECE 5740:  Computer Architecture</t>
  </si>
  <si>
    <t>ECE 5660:  Computer Networks and Telecommunications</t>
  </si>
  <si>
    <t>CS 5456:  Introduction to Computer Networks</t>
  </si>
  <si>
    <t>CS 5414:  Distributed Computing Principles</t>
  </si>
  <si>
    <t>CS 5420:  Advanced Computer Architecture</t>
  </si>
  <si>
    <t>SYSEN 5140:  Economic and Financial Decisions for Engineers</t>
  </si>
  <si>
    <t>SYSEN 5350:  Multidisciplinary Design Optimization</t>
  </si>
  <si>
    <t>INFO 5355:  Human Computer Interaction Design</t>
  </si>
  <si>
    <t>INFO 6220:  Networks II: Market Design</t>
  </si>
  <si>
    <t>ENMGT 5900:  Project Management</t>
  </si>
  <si>
    <t>ORIE 5140:  Model Based Systems Engineering</t>
  </si>
  <si>
    <t>SYSEN 5300:  Systems Engineering and Six Sigma for the Design and Operation of Reliable Systems</t>
  </si>
  <si>
    <t>SYSEN 5930:  Project Management and Leadership for Complex Systems</t>
  </si>
  <si>
    <t>SYSEN 5260:  Software Systems Engineering: Design, Develop, and Deliver Software in the Modern Enterprise</t>
  </si>
  <si>
    <t>CS 5410:  Operating Systems</t>
  </si>
  <si>
    <t>SYSEN 5280:  Adaptive and Learning Systems</t>
  </si>
  <si>
    <t>NBA 5530:  Accounting and Financial Decision Making</t>
  </si>
  <si>
    <t>NBA 6100:  Applied Operations Strategy</t>
  </si>
  <si>
    <t>NBA 6410:  Supply Chain Strategy</t>
  </si>
  <si>
    <t>NBA 6420:  Supply Chain Analytics</t>
  </si>
  <si>
    <t>MAE 5260:  Design for Manufacture and Assembly</t>
  </si>
  <si>
    <t>MAE 5250:  Computer-Aided Manufacture</t>
  </si>
  <si>
    <t>MAE 5210:  Dimensional Tolerancing in Mechanical Design</t>
  </si>
  <si>
    <t>MAE 5270:  Design Failure Modes and Effects Analysis (DFMEA)</t>
  </si>
  <si>
    <t>NBA 5330:  Management Cases</t>
  </si>
  <si>
    <t>NBA 5580:  Corporate Financial Policy</t>
  </si>
  <si>
    <t>NBA 6500:  Strategic Operations Immersion Practicum</t>
  </si>
  <si>
    <t>NCC 5580:  Managing Operations</t>
  </si>
  <si>
    <t>NCC 5080:  Managing Operations</t>
  </si>
  <si>
    <t>HADM 6250:  Securitization and Structured Financial Products</t>
  </si>
  <si>
    <t>HADM 6280:  Real Estate Finance and Investments</t>
  </si>
  <si>
    <t>NBA 5070:  Entrepreneurship for Scientists and Engineers</t>
  </si>
  <si>
    <t>NBA 5690:  Management Consulting Essentials</t>
  </si>
  <si>
    <t>NBA 6650:  The Strategic Management of Technology and Innovation</t>
  </si>
  <si>
    <t>HADM 6235:  Intermediate Corporate Finance</t>
  </si>
  <si>
    <t>ORIE 5570:  Reinforcement Learning with Operations Research Applications</t>
  </si>
  <si>
    <t>Fall 2024 Courses</t>
  </si>
  <si>
    <t>Spring 2025 Courses</t>
  </si>
  <si>
    <t>Fall 2025 Courses (if applicable)</t>
  </si>
  <si>
    <t>Index</t>
  </si>
  <si>
    <t>(1) &gt;&gt;&gt;COLLOQUIUM &amp; PRACTICUM COURSES</t>
  </si>
  <si>
    <t>(4) ORIE 5925:  (ex 9110) M.Eng. Professional Review (F/S 0cr)</t>
  </si>
  <si>
    <t>(5) ORIE 5210:  Financial Engineering Colloquium (F 1cr)</t>
  </si>
  <si>
    <t>(7) ORIE 5915:  MEng Career Practicum (F 1cr)</t>
  </si>
  <si>
    <t>(8)</t>
  </si>
  <si>
    <t>(9)  &gt;&gt;&gt;PROJECT PREPARATION COURSE (REQUIRED FOR OPNS ENG)</t>
  </si>
  <si>
    <t>(10) ORIE 5100:  Manufacturing Systems Design: A Consulting Boot Camp (F 4cr)</t>
  </si>
  <si>
    <t>(11) ORIE 5110:  Case Studies (F 1cr)</t>
  </si>
  <si>
    <t>(12)</t>
  </si>
  <si>
    <t>(13)  &gt;&gt;&gt;PROJECT COURSES</t>
  </si>
  <si>
    <t>(14) ORIE 5220:  Applied Financial Engineering (in NYC) (F 5cr)</t>
  </si>
  <si>
    <t>(16) ORIE 5980:  ORIE Master of Engineering Project (F 1cr)</t>
  </si>
  <si>
    <t>(17) ORIE 5981:  ORIE Master of Engineering Project (S 4cr)</t>
  </si>
  <si>
    <t>(18)</t>
  </si>
  <si>
    <t>(19)  &gt;&gt;&gt;CORE: OPTIMIZATION MODELING COURSES</t>
  </si>
  <si>
    <t>(20) CS 5223:  Numerical Analysis: Linear and Nonlinear Problems (S 4cr)</t>
  </si>
  <si>
    <t>(21) ECE 5280:  Optimal System Analysis and Design (F 4cr)</t>
  </si>
  <si>
    <t>(22) ORIE 5126:  Principles of Supply Chain Management (S 4cr)</t>
  </si>
  <si>
    <t>(24) ORIE 5300:  Optimization I (F 4cr)</t>
  </si>
  <si>
    <t>(25) ORIE 5310:  Optimization II (S 4cr)</t>
  </si>
  <si>
    <t>(26) ORIE 5340:  Applications of Optimization: Modeling and Computation (F 4cr)</t>
  </si>
  <si>
    <t>(27) ORIE 5350:  Introduction to Game Theory (F 4cr)</t>
  </si>
  <si>
    <t>(28) ORIE 5370:  Optimization Modeling in Finance (S 3cr)</t>
  </si>
  <si>
    <t>(29) SYSEN 6800:  Computational Optimization (F 4cr)</t>
  </si>
  <si>
    <t>(30)</t>
  </si>
  <si>
    <t>(31)  &gt;&gt;&gt;CORE: STOCHASTIC MODELING COURSES</t>
  </si>
  <si>
    <t>(32) ECE 5110:  Random Signals in Communications and Signal Processing (F 4cr)</t>
  </si>
  <si>
    <t>(33) ORIE 5100:  Manufacturing Systems Design: A Consulting Boot Camp (F 4cr)</t>
  </si>
  <si>
    <t>(34) ORIE 5126:  Principles of Supply Chain Management (S 4cr)</t>
  </si>
  <si>
    <t>(35) ORIE 5130:  Service System Modeling and Design (S 4cr)</t>
  </si>
  <si>
    <t>(37) ORIE 5500:  Eng Probability and Statistics: Modeling and Data Science II (F 4cr)</t>
  </si>
  <si>
    <t>(38) ORIE 5510:  Introduction to Engineering Stochastic Processes I (S 4cr)</t>
  </si>
  <si>
    <t>(39) ORIE 5580:  Simulation Modeling and Analysis (F 4cr)</t>
  </si>
  <si>
    <t>(40) ORIE 5581:  Monte Carlo Simulation (F 2cr)</t>
  </si>
  <si>
    <t>(41) ORIE 5582:  Monte Carlo Methods in Financial Engineering (S 2cr)</t>
  </si>
  <si>
    <t>(42) ORIE 5600:  Financial Engineering with Stochastic Calculus I (F 4cr)</t>
  </si>
  <si>
    <t>(43) ORIE 5610:  Financial Engineering with Stochastic Calculus II (S 4cr)</t>
  </si>
  <si>
    <t>(44) ORIE 5630:  Operations Research Tools for Financial Engineering (F 4cr)</t>
  </si>
  <si>
    <t>(45) ORIE 5650:  Quantitative Methods of Financial Risk Mgmt (S 3cr)</t>
  </si>
  <si>
    <t>(46)</t>
  </si>
  <si>
    <t>(47)  &gt;&gt;&gt;CORE/DA: DATA SCIENCE AND STATISTICAL MODELING COURSES</t>
  </si>
  <si>
    <t>(48) CS 5780:  Introduction to Machine Learning (F/S 4cr)</t>
  </si>
  <si>
    <t>(49) CS 5789:  Introduction to Reinforcement Learning (S 3cr)</t>
  </si>
  <si>
    <t>(50) ECE 5420:  Fundamentals of Machine Learning (S 4cr)</t>
  </si>
  <si>
    <t>(51) ORIE 5550:  Applied Time Series Analysis (S 4cr)</t>
  </si>
  <si>
    <t>(52) ORIE 5630:  Operations Research Tools for Financial Engineering (F 4cr)</t>
  </si>
  <si>
    <t>(53) ORIE 5740:  Statistical Data Mining I (S 4cr)</t>
  </si>
  <si>
    <t>(54) ORIE 5741:  Learning with Big Messy Data (S 4cr)</t>
  </si>
  <si>
    <t>(55) ORIE 5742:  Info Theory, Probabilistic Modeling, and Deep Learning with Scientific and Financial Apps (S 3cr)</t>
  </si>
  <si>
    <t>(56) STSCI 5030:  Linear Models with Matrices (F 4cr)</t>
  </si>
  <si>
    <t>(57) STSCI 5090:  Theory of Statistics (F/S 4cr)</t>
  </si>
  <si>
    <t>(58) STSCI 5740:  Data Mining and Machine Learning (F/S 4cr)</t>
  </si>
  <si>
    <t>(59) SYSEN 6880:  Industrial Big Data Analytics and Machine Learning (S 4cr)</t>
  </si>
  <si>
    <t>(60)</t>
  </si>
  <si>
    <t>(61)  &gt;&gt;&gt;DA: OTHER DATA ANALYTICS ELECTIVES</t>
  </si>
  <si>
    <t>(62) CS 5320:  Introduction to Database Systems (F 3cr)</t>
  </si>
  <si>
    <t>(63) CS 5700:  Foundations of Artificial Intelligence (F/S 3cr)</t>
  </si>
  <si>
    <t>(64) CS 5740:  Natural Language Processing (S 3cr)</t>
  </si>
  <si>
    <t>(66) ECE 5250:  Digital Signal Processing and Statistical Inference (F 4cr)</t>
  </si>
  <si>
    <t>(67) INFO 5100:  Visual Data Analytics for the Web (F 3cr)</t>
  </si>
  <si>
    <t>(68) INFO 5556:  Business Intelligence Systems (F 4cr)</t>
  </si>
  <si>
    <t>(69) NBA 6200:  Marketing Research (S 3cr)</t>
  </si>
  <si>
    <t>(70) NBA 6390:  Data Driven Marketing (F 1.5cr)</t>
  </si>
  <si>
    <t>(73) ORIE 5270:  Big Data Technologies (S 2cr)</t>
  </si>
  <si>
    <t>(76) ORIE 5580:  Simulation Modeling and Analysis (F 4cr)</t>
  </si>
  <si>
    <t>(77) ORIE 5581:  Monte Carlo Simulation (F 2cr)</t>
  </si>
  <si>
    <t>(83) STSCI 5045:  Python Programming and its Applications in Statistics (F/S 4cr)</t>
  </si>
  <si>
    <t>(84) STSCI 5065:  Big Data Management and Analysis (S 3cr)</t>
  </si>
  <si>
    <t>(85) STSCI 5100:  Statistical Sampling (F 4cr)</t>
  </si>
  <si>
    <t>(86) STSCI 5160:  Categorical Data (F 3cr)</t>
  </si>
  <si>
    <t>(87) STSCI 5520:  Statistical Computing (S 4cr)</t>
  </si>
  <si>
    <t>(88)</t>
  </si>
  <si>
    <t>(89)  &gt;&gt;&gt;FE: FINANCIAL APPLICATIONS ELECTIVES</t>
  </si>
  <si>
    <t>(90) NBA 5060:  Financial Statement Analysis (F/S 1.5cr)</t>
  </si>
  <si>
    <t>(91) NBA 5090:  Advanced Financial Statement Analysis (F/S 1.5cr)</t>
  </si>
  <si>
    <t>(92) NBA 5220:  Equity Investment Research and Analysis (S 3cr)</t>
  </si>
  <si>
    <t>(93) NBA 5420:  Investment and Portfolio Management (S 3cr)</t>
  </si>
  <si>
    <t>(94) NBA 5430:  Financial Markets and Institutions (F 3cr)</t>
  </si>
  <si>
    <t>(95) NBA 5540:  International Finance (F 3cr)</t>
  </si>
  <si>
    <t>(96) NBA 5550:  Fixed Income Securities and Interest Rate Options (F 3cr)</t>
  </si>
  <si>
    <t>Dept/Course/Title</t>
  </si>
  <si>
    <t>MEngCr</t>
  </si>
  <si>
    <t>ORIECr</t>
  </si>
  <si>
    <t>BusCr</t>
  </si>
  <si>
    <t>ProjectPrep</t>
  </si>
  <si>
    <t>Opt-Core</t>
  </si>
  <si>
    <t>Stoch-Core</t>
  </si>
  <si>
    <t>Data-Core</t>
  </si>
  <si>
    <t>DA-Elec</t>
  </si>
  <si>
    <t>FA-Elec</t>
  </si>
  <si>
    <t>FA-CFEM-Elec</t>
  </si>
  <si>
    <t>IT-1</t>
  </si>
  <si>
    <t>IT-2</t>
  </si>
  <si>
    <t>IT-3</t>
  </si>
  <si>
    <t>IT-Elec</t>
  </si>
  <si>
    <t>MIE-Focus</t>
  </si>
  <si>
    <t>MIE-Elec</t>
  </si>
  <si>
    <t>SYSENG</t>
  </si>
  <si>
    <t>Bus-B</t>
  </si>
  <si>
    <t>ORIE 5650:  Quantitative Methods of Financial Risk Mgmt (3 cr)</t>
  </si>
  <si>
    <t>ORIE 5130:  Service System Modeling and Design (4 cr)</t>
  </si>
  <si>
    <t>NBA 5600:  Demystifying Big Data and FinTech</t>
  </si>
  <si>
    <t>ENMGT 5940:  Economics and Finance for Engineering Management</t>
  </si>
  <si>
    <t>ECE 5830:  Introduction to Technical Management</t>
  </si>
  <si>
    <t>NBA 5020:  Managerial Accounting and Reporting I: Fundamentals of Cost Analysis</t>
  </si>
  <si>
    <t>NBA 6070:  Designing Data Products</t>
  </si>
  <si>
    <t>ENMGT 5980:  Decision Framing and Analytics</t>
  </si>
  <si>
    <t>AEM 6030:  Contemporary Issues in Agricultural Finance</t>
  </si>
  <si>
    <t>CS 6210:  Matrix Computations</t>
  </si>
  <si>
    <t>SYSEN 5740:  Design Thinking for Complex Systems</t>
  </si>
  <si>
    <t>ENMGT 5920:  Product Management</t>
  </si>
  <si>
    <t>ECON 6200:  Econometrics II</t>
  </si>
  <si>
    <t>ECON 6190:  Econometrics I</t>
  </si>
  <si>
    <t>CEE 5930:  Data Analytics</t>
  </si>
  <si>
    <t>AEM 6061:  Risk Simulation and Monte Carlo Methods</t>
  </si>
  <si>
    <t>(15) SYSEN 5900:  Systems Engineering Design Project (F/S 1-6cr)</t>
  </si>
  <si>
    <t>(97) NBA 5600:  Demystifying Big Data and FinTech (F 1.5cr)</t>
  </si>
  <si>
    <t>(98) NBA 5980:  Behavioral Finance (S 1.5cr)</t>
  </si>
  <si>
    <t>(99) NBA 6060:  Evaluating Capital Investment Projects (F 1.5cr)</t>
  </si>
  <si>
    <t>(100) NBA 6560:  Valuation Principles (S 1.5cr)</t>
  </si>
  <si>
    <t>(101) NBA 6730:  Derivatives Securities Part I (F 1.5cr)</t>
  </si>
  <si>
    <t>(102) NBA 6740:  Derivatives Securities Part II (F 1.5cr)</t>
  </si>
  <si>
    <t>(103) ORIE 5230:  Quantitative Trading Strategies (F 2cr)</t>
  </si>
  <si>
    <t>(104) ORIE 5240:  Bond Mathematics and Mortgage-Backed Securities (F 2cr)</t>
  </si>
  <si>
    <t>(105) ORIE 5252:  Special Topics in Financial Engineering (F 2cr)</t>
  </si>
  <si>
    <t>(106) ORIE 5253:  Special Topics in Financial Engineering II (F 2cr)</t>
  </si>
  <si>
    <t>(107) ORIE 5254:  Special Topics in Financial Engineering III (F 1cr)</t>
  </si>
  <si>
    <t>(108) ORIE 5255:  Special Topics in Financial Engineering IV (F 2cr)</t>
  </si>
  <si>
    <t>(109) ORIE 5256:  Special Topics in Financial Engineering V (F 2cr)</t>
  </si>
  <si>
    <t>(110) ORIE 5257:  Special Topics in Financial Engineering VI (F 2cr)</t>
  </si>
  <si>
    <t>(111) ORIE 5258:  Python for Finance (F 1.5cr)</t>
  </si>
  <si>
    <t>(112) ORIE 5610:  Financial Engineering with Stochastic Calculus II (S 4cr)</t>
  </si>
  <si>
    <t>(113) ORIE 5650:  Quantitative Methods of Financial Risk Mgmt (S 3cr)</t>
  </si>
  <si>
    <t>(114)</t>
  </si>
  <si>
    <t>(115)  &gt;&gt;&gt;FE: FINANCIAL DATA SCIENCE CERTIFICATE</t>
  </si>
  <si>
    <t>(116) CS 5780:  Introduction to Machine Learning (F/S 4cr)</t>
  </si>
  <si>
    <t>(117) ECE 5420:  Fundamentals of Machine Learning (S 4cr)</t>
  </si>
  <si>
    <t>(118) ORIE 5220:  Applied Financial Engineering (in NYC) (F 5cr)</t>
  </si>
  <si>
    <t>(119) ORIE 5252:  Special Topics in Financial Engineering (F 2cr)</t>
  </si>
  <si>
    <t>(120) ORIE 5253:  Special Topics in Financial Engineering II (F 2cr)</t>
  </si>
  <si>
    <t>(121) ORIE 5254:  Special Topics in Financial Engineering III (F 1cr)</t>
  </si>
  <si>
    <t>(122) ORIE 5255:  Special Topics in Financial Engineering IV (F 2cr)</t>
  </si>
  <si>
    <t>(123) ORIE 5256:  Special Topics in Financial Engineering V (F 2cr)</t>
  </si>
  <si>
    <t>(124) ORIE 5257:  Special Topics in Financial Engineering VI (F 2cr)</t>
  </si>
  <si>
    <t>(125) ORIE 5270:  Big Data Technologies (S 2cr)</t>
  </si>
  <si>
    <t>(126) ORIE 5740:  Statistical Data Mining I (S 4cr)</t>
  </si>
  <si>
    <t>(127) ORIE 5741:  Learning with Big Messy Data (S 4cr)</t>
  </si>
  <si>
    <t>(128) STSCI 5740:  Data Mining and Machine Learning (F/S 4cr)</t>
  </si>
  <si>
    <t>(129)</t>
  </si>
  <si>
    <t>(130)  &gt;&gt;&gt;IT: TECHNOLOGY AND INFRASTRUCTURE</t>
  </si>
  <si>
    <t>(131) CS 5220:  Applied High-Performance and Parallel Computing (F/S 4cr)</t>
  </si>
  <si>
    <t>(132) CS 5320:  Introduction to Database Systems (F 3cr)</t>
  </si>
  <si>
    <t>(133) CS 5414:  Distributed Computing Principles (F/S 4cr)</t>
  </si>
  <si>
    <t>(134) CS 5420:  Advanced Computer Architecture (F 3cr)</t>
  </si>
  <si>
    <t>(135) CS 5456:  Introduction to Computer Networks (F/S 3cr)</t>
  </si>
  <si>
    <t>(136) ECE 5660:  Computer Networks and Telecommunications (F 3cr)</t>
  </si>
  <si>
    <t>(137) ECE 5740:  Computer Architecture (F 4cr)</t>
  </si>
  <si>
    <t>(138) ORIE 5142:  Systems Analysis Behavior and Optimization (S 3cr)</t>
  </si>
  <si>
    <t>(139) SYSEN 5400:  Theory and Practice of Systems Architecture (S 3cr)</t>
  </si>
  <si>
    <t>(140) SYSEN 5420:  Network Systems and Games (S 3cr)</t>
  </si>
  <si>
    <t>(141)</t>
  </si>
  <si>
    <t>(142)  &gt;&gt;&gt;IT: INFORMATION ECONOMICS AND STRATEGY</t>
  </si>
  <si>
    <t>(143) ENMGT 5940:  Economics and Finance for Engineering Management (S 4cr)</t>
  </si>
  <si>
    <t>(144) INFO 5355:  Human Computer Interaction Design (F/S 3cr)</t>
  </si>
  <si>
    <t>(145) INFO 6220:  Networks II: Market Design (S 3cr)</t>
  </si>
  <si>
    <t>(146) ORIE 5350:  Introduction to Game Theory (F 4cr)</t>
  </si>
  <si>
    <t>(147) SYSEN 5140:  Economic and Financial Decisions for Engineers (S 3cr)</t>
  </si>
  <si>
    <t>(148) SYSEN 5350:  Multidisciplinary Design Optimization (S 4cr)</t>
  </si>
  <si>
    <t>(149)</t>
  </si>
  <si>
    <t>(150)  &gt;&gt;&gt;IT: MANAGING IT IMPLEMENTATION</t>
  </si>
  <si>
    <t>(151) ECE 5830:  Introduction to Technical Management (F 3cr)</t>
  </si>
  <si>
    <t>(152) ENMGT 5900:  Project Management (F/S 4cr)</t>
  </si>
  <si>
    <t>(153) ORIE 5140:  Model Based Systems Engineering (F 4cr)</t>
  </si>
  <si>
    <t>(154) SYSEN 5260:  Software Systems Engineering: Design, Develop, and Deliver Software in the Modern Enterprise (F 3cr)</t>
  </si>
  <si>
    <t>(155) SYSEN 5300:  Systems Engineering and Six Sigma for the Design and Operation of Reliable Systems (F 3cr)</t>
  </si>
  <si>
    <t>(156) SYSEN 5930:  Project Management and Leadership for Complex Systems (F 4cr)</t>
  </si>
  <si>
    <t>(157)</t>
  </si>
  <si>
    <t>(158)  &gt;&gt;&gt;IT: ADDITIONAL IT ELECTIVES</t>
  </si>
  <si>
    <t>(159) CS 5410:  Operating Systems (S 3cr)</t>
  </si>
  <si>
    <t>(160) CS 5700:  Foundations of Artificial Intelligence (F/S 3cr)</t>
  </si>
  <si>
    <t>(161) CS 5780:  Introduction to Machine Learning (F/S 4cr)</t>
  </si>
  <si>
    <t>(162) INFO 5100:  Visual Data Analytics for the Web (F 3cr)</t>
  </si>
  <si>
    <t>(163) ORIE 5126:  Principles of Supply Chain Management (S 4cr)</t>
  </si>
  <si>
    <t>(164) ORIE 5130:  Service System Modeling and Design (S 4cr)</t>
  </si>
  <si>
    <t>(165) SYSEN 5280:  Adaptive and Learning Systems (F 3cr)</t>
  </si>
  <si>
    <t>(166)</t>
  </si>
  <si>
    <t>(167)  &gt;&gt;&gt;MIE: MANUFACTURING FOCUS</t>
  </si>
  <si>
    <t>(168) NBA 5020:  Managerial Accounting and Reporting I: Fundamentals of Cost Analysis (S 1.5cr)</t>
  </si>
  <si>
    <t>(169) NBA 5530:  Accounting and Financial Decision Making (S 3cr)</t>
  </si>
  <si>
    <t>(170) ORIE 5100:  Manufacturing Systems Design: A Consulting Boot Camp (F 4cr)</t>
  </si>
  <si>
    <t>(171) ORIE 9100:  Enterprise Engineering Colloquium (S 1cr)</t>
  </si>
  <si>
    <t>(172)</t>
  </si>
  <si>
    <t>(173)  &gt;&gt;&gt;MIE: OTHER MIE ELECTIVES</t>
  </si>
  <si>
    <t>(174) ECE 5830:  Introduction to Technical Management (F 3cr)</t>
  </si>
  <si>
    <t>(175) ENMGT 5900:  Project Management (F/S 4cr)</t>
  </si>
  <si>
    <t>(176) ENMGT 5940:  Economics and Finance for Engineering Management (S 4cr)</t>
  </si>
  <si>
    <t>(177) MAE 5210:  Dimensional Tolerancing in Mechanical Design (S 1cr)</t>
  </si>
  <si>
    <t>(178) MAE 5250:  Computer-Aided Manufacture (F 1cr)</t>
  </si>
  <si>
    <t>(179) MAE 5260:  Design for Manufacture and Assembly (S 1cr)</t>
  </si>
  <si>
    <t>(180) MAE 5270:  Design Failure Modes and Effects Analysis (DFMEA) (F 1cr)</t>
  </si>
  <si>
    <t>(181) NBA 6100:  Applied Operations Strategy (F 1.5cr)</t>
  </si>
  <si>
    <t>(182) NBA 6410:  Supply Chain Strategy (S 1.5cr)</t>
  </si>
  <si>
    <t>(183) NBA 6420:  Supply Chain Analytics (F 1.5cr)</t>
  </si>
  <si>
    <t>(184) ORIE 5126:  Principles of Supply Chain Management (S 4cr)</t>
  </si>
  <si>
    <t>(185) ORIE 5130:  Service System Modeling and Design (S 4cr)</t>
  </si>
  <si>
    <t>(186) ORIE 5140:  Model Based Systems Engineering (F 4cr)</t>
  </si>
  <si>
    <t>(187) ORIE 5340:  Applications of Optimization: Modeling and Computation (F 4cr)</t>
  </si>
  <si>
    <t>(188) SYSEN 5140:  Economic and Financial Decisions for Engineers (S 3cr)</t>
  </si>
  <si>
    <t>(189) SYSEN 5300:  Systems Engineering and Six Sigma for the Design and Operation of Reliable Systems (F 3cr)</t>
  </si>
  <si>
    <t>(190) SYSEN 5930:  Project Management and Leadership for Complex Systems (F 4cr)</t>
  </si>
  <si>
    <t>(191)</t>
  </si>
  <si>
    <t>(192)  &gt;&gt;&gt;SSO: STRATEGIC OPERATIONS COURSES</t>
  </si>
  <si>
    <t>(193) NBA 5020:  Managerial Accounting and Reporting I: Fundamentals of Cost Analysis (S 1.5cr)</t>
  </si>
  <si>
    <t>(194) NBA 5330:  Management Cases (F/S 1.5cr)</t>
  </si>
  <si>
    <t>(195) NBA 5530:  Accounting and Financial Decision Making (S 3cr)</t>
  </si>
  <si>
    <t>(196) NBA 5580:  Corporate Financial Policy (S 1.5cr)</t>
  </si>
  <si>
    <t>(197) NBA 6070:  Designing Data Products (S 1.5cr)</t>
  </si>
  <si>
    <t>(198) NBA 6500:  Strategic Operations Immersion Practicum (S 4cr)</t>
  </si>
  <si>
    <t>(199) NBA 6560:  Valuation Principles (S 1.5cr)</t>
  </si>
  <si>
    <t>(200) NCC 5080:  Managing Operations (S 2.5cr)</t>
  </si>
  <si>
    <t>(202) ORIE 5126:  Principles of Supply Chain Management (S 4cr)</t>
  </si>
  <si>
    <t>(203)</t>
  </si>
  <si>
    <t>(204)  &gt;&gt;&gt;SE: SYSTEMS ENGINEERING COURSES</t>
  </si>
  <si>
    <t>(205) ENMGT 5900:  Project Management (F/S 4cr)</t>
  </si>
  <si>
    <t>(206) ORIE 5140:  Model Based Systems Engineering (F 4cr)</t>
  </si>
  <si>
    <t>(207) ORIE 5142:  Systems Analysis Behavior and Optimization (S 3cr)</t>
  </si>
  <si>
    <t>(208)</t>
  </si>
  <si>
    <t>(209)  &gt;&gt;&gt;OTHER: ALLOWABLE BUSINESS COURSES</t>
  </si>
  <si>
    <t>(210) HADM 6235:  Intermediate Corporate Finance (S 3cr)</t>
  </si>
  <si>
    <t>(211) HADM 6250:  Securitization and Structured Financial Products (F 3cr)</t>
  </si>
  <si>
    <t>(212) HADM 6280:  Real Estate Finance and Investments (S 3cr)</t>
  </si>
  <si>
    <t>(213) NBA 5060:  Financial Statement Analysis (F/S 1.5cr)</t>
  </si>
  <si>
    <t>(214) NBA 5070:  Entrepreneurship for Scientists and Engineers (F/S 3cr)</t>
  </si>
  <si>
    <t>(215) NBA 5090:  Advanced Financial Statement Analysis (F/S 1.5cr)</t>
  </si>
  <si>
    <t>(216) NBA 5330:  Management Cases (F/S 1.5cr)</t>
  </si>
  <si>
    <t>(217) NBA 5420:  Investment and Portfolio Management (S 3cr)</t>
  </si>
  <si>
    <t>(218) NBA 5430:  Financial Markets and Institutions (F 3cr)</t>
  </si>
  <si>
    <t>(219) NBA 5530:  Accounting and Financial Decision Making (S 3cr)</t>
  </si>
  <si>
    <t>(220) NBA 5540:  International Finance (F 3cr)</t>
  </si>
  <si>
    <t>(221) NBA 5550:  Fixed Income Securities and Interest Rate Options (F 3cr)</t>
  </si>
  <si>
    <t>(222) NBA 5580:  Corporate Financial Policy (S 1.5cr)</t>
  </si>
  <si>
    <t>(223) NBA 5690:  Management Consulting Essentials (F/S 1.5cr)</t>
  </si>
  <si>
    <t>(224) NBA 5980:  Behavioral Finance (S 1.5cr)</t>
  </si>
  <si>
    <t>(225) NBA 6060:  Evaluating Capital Investment Projects (F 1.5cr)</t>
  </si>
  <si>
    <t>(226) NBA 6100:  Applied Operations Strategy (F 1.5cr)</t>
  </si>
  <si>
    <t>(227) NBA 6200:  Marketing Research (S 3cr)</t>
  </si>
  <si>
    <t>(228) NBA 6390:  Data Driven Marketing (F 1.5cr)</t>
  </si>
  <si>
    <t>(229) NBA 6410:  Supply Chain Strategy (S 1.5cr)</t>
  </si>
  <si>
    <t>(230) NBA 6420:  Supply Chain Analytics (F 1.5cr)</t>
  </si>
  <si>
    <t>(231) NBA 6560:  Valuation Principles (S 1.5cr)</t>
  </si>
  <si>
    <t>(232) NBA 6650:  The Strategic Management of Technology and Innovation (S 3cr)</t>
  </si>
  <si>
    <t>(233) NBA 6730:  Derivatives Securities Part I (F 1.5cr)</t>
  </si>
  <si>
    <t>(234) NBA 6740:  Derivatives Securities Part II (F 1.5cr)</t>
  </si>
  <si>
    <t>***STEP 1***
Select Concentration for ORIE MEng STUDY PLAN:</t>
  </si>
  <si>
    <t>STEP 2: Select one course per row below using dropdown list (or manually enter in white rows).</t>
  </si>
  <si>
    <t>STEP 3: Select course category for CORE or CONCENTRATION ELECTIVES (leave blank for other courses).</t>
  </si>
  <si>
    <t>STEP 4: Check to make sure that your Study Plan satisfies all degree requirements detailed in the ORIE MEng Handbook.</t>
  </si>
  <si>
    <t>STEP 5: Enter Grade Received</t>
  </si>
  <si>
    <r>
      <rPr>
        <b/>
        <u/>
        <sz val="12"/>
        <rFont val="Arial"/>
        <family val="2"/>
      </rPr>
      <t>ABOUT</t>
    </r>
    <r>
      <rPr>
        <sz val="12"/>
        <rFont val="Arial"/>
        <family val="2"/>
      </rPr>
      <t xml:space="preserve">: The Study Plan is a tool that allows you to map your path towards satisfying the degree requirements for the ORIE MEng program.
</t>
    </r>
    <r>
      <rPr>
        <i/>
        <sz val="12"/>
        <rFont val="Arial"/>
        <family val="2"/>
      </rPr>
      <t xml:space="preserve">WARNING: The Study Plan form should be filled out using Microsoft Excel </t>
    </r>
    <r>
      <rPr>
        <i/>
        <u/>
        <sz val="12"/>
        <rFont val="Arial"/>
        <family val="2"/>
      </rPr>
      <t>only</t>
    </r>
    <r>
      <rPr>
        <sz val="12"/>
        <rFont val="Arial"/>
        <family val="2"/>
      </rPr>
      <t>:</t>
    </r>
    <r>
      <rPr>
        <i/>
        <sz val="12"/>
        <rFont val="Arial"/>
        <family val="2"/>
      </rPr>
      <t xml:space="preserve"> using other software (e.g. Google Sheets) may result in errors.</t>
    </r>
    <r>
      <rPr>
        <sz val="12"/>
        <rFont val="Arial"/>
        <family val="2"/>
      </rPr>
      <t xml:space="preserve">
</t>
    </r>
    <r>
      <rPr>
        <b/>
        <u/>
        <sz val="12"/>
        <rFont val="Arial"/>
        <family val="2"/>
      </rPr>
      <t>REQUIREMENT &amp; DEADLINE</t>
    </r>
    <r>
      <rPr>
        <sz val="12"/>
        <rFont val="Arial"/>
        <family val="2"/>
      </rPr>
      <t xml:space="preserve">: Every ORIE MEng student (and Early Admit) must submit a Study Plan within </t>
    </r>
    <r>
      <rPr>
        <b/>
        <sz val="12"/>
        <rFont val="Arial"/>
        <family val="2"/>
      </rPr>
      <t>the first three weeks of each semester</t>
    </r>
    <r>
      <rPr>
        <sz val="12"/>
        <rFont val="Arial"/>
        <family val="2"/>
      </rPr>
      <t xml:space="preserve">.  The plan should detail </t>
    </r>
    <r>
      <rPr>
        <u/>
        <sz val="12"/>
        <rFont val="Arial"/>
        <family val="2"/>
      </rPr>
      <t>all</t>
    </r>
    <r>
      <rPr>
        <sz val="12"/>
        <rFont val="Arial"/>
        <family val="2"/>
      </rPr>
      <t xml:space="preserve"> courses in which you are enrolled, </t>
    </r>
    <r>
      <rPr>
        <u/>
        <sz val="12"/>
        <rFont val="Arial"/>
        <family val="2"/>
      </rPr>
      <t>even courses you are not counting toward the MEng degree</t>
    </r>
    <r>
      <rPr>
        <b/>
        <sz val="12"/>
        <rFont val="Arial"/>
        <family val="2"/>
      </rPr>
      <t>.</t>
    </r>
    <r>
      <rPr>
        <sz val="12"/>
        <rFont val="Arial"/>
        <family val="2"/>
      </rPr>
      <t xml:space="preserve">  Whenever you make changes to your course schedule, be sure to submit an updated Study Plan.
</t>
    </r>
    <r>
      <rPr>
        <b/>
        <u/>
        <sz val="12"/>
        <rFont val="Arial"/>
        <family val="2"/>
      </rPr>
      <t>SUBMISSION</t>
    </r>
    <r>
      <rPr>
        <sz val="12"/>
        <rFont val="Arial"/>
        <family val="2"/>
      </rPr>
      <t xml:space="preserve">: Submit an electronic copy of your Study Plan that has been </t>
    </r>
    <r>
      <rPr>
        <b/>
        <sz val="12"/>
        <rFont val="Arial"/>
        <family val="2"/>
      </rPr>
      <t>reviewed and approved by your academic advisor</t>
    </r>
    <r>
      <rPr>
        <sz val="12"/>
        <rFont val="Arial"/>
        <family val="2"/>
      </rPr>
      <t xml:space="preserve"> to the ORIE MEng Activities site on Canvas.
</t>
    </r>
    <r>
      <rPr>
        <b/>
        <u/>
        <sz val="12"/>
        <rFont val="Arial"/>
        <family val="2"/>
      </rPr>
      <t>FILLING OUT THE STUDY PLAN</t>
    </r>
    <r>
      <rPr>
        <b/>
        <sz val="12"/>
        <rFont val="Arial"/>
        <family val="2"/>
      </rPr>
      <t>:</t>
    </r>
    <r>
      <rPr>
        <sz val="12"/>
        <rFont val="Arial"/>
        <family val="2"/>
      </rPr>
      <t xml:space="preserve">
(1) Enter your individual information at the top of the Study Plan form, making sure to </t>
    </r>
    <r>
      <rPr>
        <b/>
        <u/>
        <sz val="12"/>
        <rFont val="Arial"/>
        <family val="2"/>
      </rPr>
      <t>select the correct MEng Concentration</t>
    </r>
    <r>
      <rPr>
        <sz val="12"/>
        <rFont val="Arial"/>
        <family val="2"/>
      </rPr>
      <t>.  Leave the signature and date fields blank until you meet with and receive approval from your advisor.
(2) In column A, choose your courses for the indicated academic terms from the dropdown menus. (</t>
    </r>
    <r>
      <rPr>
        <i/>
        <sz val="12"/>
        <rFont val="Arial"/>
        <family val="2"/>
      </rPr>
      <t>You can also copy and "paste special - values" from the course reference lists in column A below the Study Plan.</t>
    </r>
    <r>
      <rPr>
        <sz val="12"/>
        <rFont val="Arial"/>
        <family val="2"/>
      </rPr>
      <t xml:space="preserve">) </t>
    </r>
    <r>
      <rPr>
        <b/>
        <sz val="12"/>
        <rFont val="Arial"/>
        <family val="2"/>
      </rPr>
      <t>Verify the course is offered in the term (fall, spring) where you enter it.</t>
    </r>
    <r>
      <rPr>
        <sz val="12"/>
        <rFont val="Arial"/>
        <family val="2"/>
      </rPr>
      <t xml:space="preserve">  For project, colloquium, and practicum courses, the appropriate tracking columns should automatically populate with the correct number of credit hours.   (For Non-FE concentrators, column E tracks the project prep course credits.)
For courses that are not listed in the dropdown menu (e.g., a course you need to add by petition, or a course that does not count toward the MEng), </t>
    </r>
    <r>
      <rPr>
        <b/>
        <sz val="12"/>
        <rFont val="Arial"/>
        <family val="2"/>
      </rPr>
      <t>enter them manually on the white lines provided</t>
    </r>
    <r>
      <rPr>
        <sz val="12"/>
        <rFont val="Arial"/>
        <family val="2"/>
      </rPr>
      <t>, along with the associated number of Core, Concentration, ORIE, and MEng credits associated with these courses.
(3) In column B,</t>
    </r>
    <r>
      <rPr>
        <b/>
        <sz val="12"/>
        <rFont val="Arial"/>
        <family val="2"/>
      </rPr>
      <t xml:space="preserve"> for Core and Concentration Elective courses</t>
    </r>
    <r>
      <rPr>
        <sz val="12"/>
        <rFont val="Arial"/>
        <family val="2"/>
      </rPr>
      <t xml:space="preserve">, choose the category for which each course will count (e.g., CORE: Optimization Modeling).  See Handbook for details.  If you have chosen an invalid category for a course, the text will turn red.  If you are not sure, leave the field blank until you meet with your advisor.  Once a valid category is selected for a course, the Core Credits and Concentration Elective Credits columns (and the CFEM Elective Credits column for FE concentrators) will automatically populate with the correct number of credit hours.
</t>
    </r>
    <r>
      <rPr>
        <b/>
        <u/>
        <sz val="12"/>
        <rFont val="Arial"/>
        <family val="2"/>
      </rPr>
      <t xml:space="preserve">Applied OR Concentrators: 
</t>
    </r>
    <r>
      <rPr>
        <sz val="12"/>
        <rFont val="Arial"/>
        <family val="2"/>
      </rPr>
      <t xml:space="preserve">There is no category to select in column B for Applied OR concentration credits.  Your ORIE-labeled courses that count towards your concentration requirement -- including those you take towards the ORIE Core -- will automatically populate in column D when you make course selections in a green-colored row.  
</t>
    </r>
    <r>
      <rPr>
        <b/>
        <u/>
        <sz val="12"/>
        <rFont val="Arial"/>
        <family val="2"/>
      </rPr>
      <t xml:space="preserve">
Financial Engineering Concentrators: 
</t>
    </r>
    <r>
      <rPr>
        <sz val="12"/>
        <rFont val="Arial"/>
        <family val="2"/>
      </rPr>
      <t>If "FINANCIAL ENGINEERING" is your selected concentration, then when you select a valid FE Elective course in column A and "FE: Fin. Applications Electives" in column B, the total Concentration Elective Credits will automatically be tracked in column D, and the subset that are CFEM Elective Credits will be tracked in column E.  In addition, you will see an FDS column that will populate based on your course selections. Courses that can count towards some component of the FDS Certificate will be populated in that column with the course number, to aid tracking.  (If you are not pursuing the FDS Certificate, than you can ignore this extra column.)</t>
    </r>
    <r>
      <rPr>
        <b/>
        <u/>
        <sz val="12"/>
        <rFont val="Arial"/>
        <family val="2"/>
      </rPr>
      <t xml:space="preserve">
All other Concentrations</t>
    </r>
    <r>
      <rPr>
        <sz val="12"/>
        <rFont val="Arial"/>
        <family val="2"/>
      </rPr>
      <t xml:space="preserve">: 
If your concentration allows you to count a course towards the ORIE Core </t>
    </r>
    <r>
      <rPr>
        <u/>
        <sz val="12"/>
        <rFont val="Arial"/>
        <family val="2"/>
      </rPr>
      <t>and</t>
    </r>
    <r>
      <rPr>
        <sz val="12"/>
        <rFont val="Arial"/>
        <family val="2"/>
      </rPr>
      <t xml:space="preserve"> towards concentration elective credit, then </t>
    </r>
    <r>
      <rPr>
        <b/>
        <sz val="12"/>
        <rFont val="Arial"/>
        <family val="2"/>
      </rPr>
      <t>use a green-colored row</t>
    </r>
    <r>
      <rPr>
        <sz val="12"/>
        <rFont val="Arial"/>
        <family val="2"/>
      </rPr>
      <t xml:space="preserve"> to select the course for Core credit, and then </t>
    </r>
    <r>
      <rPr>
        <b/>
        <sz val="12"/>
        <rFont val="Arial"/>
        <family val="2"/>
      </rPr>
      <t>use a white-colored row</t>
    </r>
    <r>
      <rPr>
        <sz val="12"/>
        <rFont val="Arial"/>
        <family val="2"/>
      </rPr>
      <t xml:space="preserve"> to manually type the course name in column A, select the appropriate concentration category in column B, and enter the appropriate number of credit hours in column D, Concentration Elective Credits.  Leave the other columns blank for the white row (since the other column counts will be accounted for in the green row).</t>
    </r>
    <r>
      <rPr>
        <b/>
        <sz val="12"/>
        <rFont val="Arial"/>
        <family val="2"/>
      </rPr>
      <t xml:space="preserve">
</t>
    </r>
    <r>
      <rPr>
        <sz val="12"/>
        <rFont val="Arial"/>
        <family val="2"/>
      </rPr>
      <t xml:space="preserve">
(4) The study plan spreadsheet totals, at the bottom, the number of credit hours that your proposed set of courses contributes to each of the requirements. Check to make sure that your selections meet all degree requirements.
(5) As you progress through your degree program, </t>
    </r>
    <r>
      <rPr>
        <b/>
        <sz val="12"/>
        <rFont val="Arial"/>
        <family val="2"/>
      </rPr>
      <t>use column M</t>
    </r>
    <r>
      <rPr>
        <sz val="12"/>
        <rFont val="Arial"/>
        <family val="2"/>
      </rPr>
      <t xml:space="preserve"> to record the grades you receive in each class.  Your cumulative GPA will be displayed at the bottom of column O.
</t>
    </r>
    <r>
      <rPr>
        <b/>
        <u/>
        <sz val="12"/>
        <rFont val="Arial"/>
        <family val="2"/>
      </rPr>
      <t>SATISFYING DEGREE REQUIREMENTS</t>
    </r>
    <r>
      <rPr>
        <sz val="12"/>
        <rFont val="Arial"/>
        <family val="2"/>
      </rPr>
      <t xml:space="preserve">
Ultimately, your Study Plan must reflect the coursework you plan to use to satisfy the following degree requirements:
- Minimum of 30 credit hours of approved Technical coursework (no more than 8 of which can be in Business courses, or 12 for SSO students)
- Minimum of 9 credit hours of approved coursework in ORIE-numbered courses
- Fulfill ORIE Core requirements; see the Core Requirements checklist to the right
- Fulfill all concentration-specific requirements
</t>
    </r>
    <r>
      <rPr>
        <b/>
        <u/>
        <sz val="12"/>
        <rFont val="Arial"/>
        <family val="2"/>
      </rPr>
      <t>ADDITIONAL HELP</t>
    </r>
    <r>
      <rPr>
        <sz val="12"/>
        <rFont val="Arial"/>
        <family val="2"/>
      </rPr>
      <t xml:space="preserve">
If you have further questions about how to use this study plan spreadsheet, please contact the</t>
    </r>
    <r>
      <rPr>
        <b/>
        <sz val="12"/>
        <rFont val="Arial"/>
        <family val="2"/>
      </rPr>
      <t xml:space="preserve"> </t>
    </r>
    <r>
      <rPr>
        <sz val="12"/>
        <rFont val="Arial"/>
        <family val="2"/>
      </rPr>
      <t>Graduate Field Administrator for ORIE, Onnolee Wierson, either in person (</t>
    </r>
    <r>
      <rPr>
        <b/>
        <sz val="12"/>
        <rFont val="Arial"/>
        <family val="2"/>
      </rPr>
      <t>Rhodes Hall 279</t>
    </r>
    <r>
      <rPr>
        <sz val="12"/>
        <rFont val="Arial"/>
        <family val="2"/>
      </rPr>
      <t>) or by email (</t>
    </r>
    <r>
      <rPr>
        <b/>
        <sz val="12"/>
        <rFont val="Arial"/>
        <family val="2"/>
      </rPr>
      <t>how3@cornell.edu</t>
    </r>
    <r>
      <rPr>
        <sz val="12"/>
        <rFont val="Arial"/>
        <family val="2"/>
      </rPr>
      <t>).</t>
    </r>
  </si>
  <si>
    <t>8 or more core credits from ORIE courses?</t>
  </si>
  <si>
    <t>12 or more credits from ORIE Core course lists (see Handbook)?  These must include:</t>
  </si>
  <si>
    <r>
      <t xml:space="preserve">APPROVED COURSE LIST
</t>
    </r>
    <r>
      <rPr>
        <sz val="10"/>
        <rFont val="Arial"/>
        <family val="2"/>
      </rPr>
      <t>(Editorial notes:  
(1) Column A supports the pull-down list on the Study Plan tab.  In Excel 365, MS changed the list protocol and automatically eliminates duplicates with no way to allow them.  See discussion at https://answers.microsoft.com/en-us/msoffice/forum/all/data-validation-dropdown-list-is-automatically/b32f15d0-3fac-45dc-8438-1901094a3dc7.  Adding in a unique row-number as a work-around.
(2) 24Aug24:  Updated and correcting entries. For deleted entries, I am simply deleting and not re-creating the index to preserve integrity with previous versions.</t>
    </r>
  </si>
  <si>
    <t>ORIE 5570:  Reinforcement Learning with OR Applications</t>
  </si>
  <si>
    <t>(3) ORIE 5920:  (ex 9100) Enterprise Engineering Colloquium (S 1cr)</t>
  </si>
  <si>
    <t>(23) ORIE 5570:  Reinforcement Learning with OR Applications (S 3cr)</t>
  </si>
  <si>
    <t>(36) ORIE 5570:  Reinforcement Learning with OR Applications (S 3cr)</t>
  </si>
  <si>
    <t>(72) ORIE 5570:  Reinforcement Learning with OR Applications (S 3cr)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</si>
</sst>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b/>
      <sz val="10"/>
      <name val="Arial"/>
      <family val="2"/>
    </font>
    <font>
      <b/>
      <u/>
      <sz val="10"/>
      <name val="Arial"/>
      <family val="2"/>
    </font>
    <font>
      <b/>
      <sz val="12"/>
      <name val="Arial"/>
      <family val="2"/>
    </font>
    <font>
      <b/>
      <u/>
      <sz val="12"/>
      <name val="Arial"/>
      <family val="2"/>
    </font>
    <font>
      <sz val="12"/>
      <name val="Arial"/>
      <family val="2"/>
    </font>
    <font>
      <b/>
      <sz val="9"/>
      <name val="Arial"/>
      <family val="2"/>
    </font>
    <font>
      <sz val="9"/>
      <name val="Arial"/>
      <family val="2"/>
    </font>
    <font>
      <b/>
      <sz val="11"/>
      <color theme="3"/>
      <name val="Arial"/>
      <family val="2"/>
    </font>
    <font>
      <b/>
      <sz val="11"/>
      <name val="Arial"/>
      <family val="2"/>
    </font>
    <font>
      <b/>
      <sz val="20"/>
      <name val="Arial"/>
      <family val="2"/>
    </font>
    <font>
      <b/>
      <sz val="10"/>
      <color theme="0"/>
      <name val="Arial"/>
      <family val="2"/>
    </font>
    <font>
      <u/>
      <sz val="10"/>
      <color theme="10"/>
      <name val="Arial"/>
      <family val="2"/>
    </font>
    <font>
      <b/>
      <sz val="11"/>
      <color rgb="FFFA7D00"/>
      <name val="Calibri"/>
      <family val="2"/>
      <scheme val="minor"/>
    </font>
    <font>
      <i/>
      <sz val="12"/>
      <name val="Arial"/>
      <family val="2"/>
    </font>
    <font>
      <i/>
      <u/>
      <sz val="12"/>
      <name val="Arial"/>
      <family val="2"/>
    </font>
    <font>
      <b/>
      <sz val="12"/>
      <color theme="3"/>
      <name val="Arial"/>
      <family val="2"/>
    </font>
    <font>
      <b/>
      <sz val="14"/>
      <name val="Arial"/>
      <family val="2"/>
    </font>
    <font>
      <b/>
      <u/>
      <sz val="11"/>
      <name val="Arial"/>
      <family val="2"/>
    </font>
    <font>
      <b/>
      <sz val="8"/>
      <name val="Arial"/>
      <family val="2"/>
    </font>
    <font>
      <b/>
      <u/>
      <sz val="10"/>
      <color indexed="81"/>
      <name val="Tahoma"/>
      <family val="2"/>
    </font>
    <font>
      <b/>
      <sz val="10"/>
      <color indexed="81"/>
      <name val="Tahoma"/>
      <family val="2"/>
    </font>
    <font>
      <sz val="10"/>
      <color indexed="81"/>
      <name val="Tahoma"/>
      <family val="2"/>
    </font>
    <font>
      <u/>
      <sz val="10"/>
      <color indexed="81"/>
      <name val="Tahoma"/>
      <family val="2"/>
    </font>
    <font>
      <b/>
      <i/>
      <sz val="8"/>
      <name val="Arial"/>
      <family val="2"/>
    </font>
    <font>
      <sz val="9"/>
      <color indexed="81"/>
      <name val="Tahoma"/>
      <family val="2"/>
    </font>
    <font>
      <b/>
      <sz val="9"/>
      <color indexed="81"/>
      <name val="Tahoma"/>
      <family val="2"/>
    </font>
    <font>
      <b/>
      <sz val="11"/>
      <color rgb="FF000000"/>
      <name val="Calibri"/>
      <family val="2"/>
    </font>
    <font>
      <sz val="11"/>
      <color rgb="FF000000"/>
      <name val="Calibri"/>
      <family val="2"/>
    </font>
    <font>
      <u/>
      <sz val="12"/>
      <name val="Arial"/>
      <family val="2"/>
    </font>
  </fonts>
  <fills count="23">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F2F2F2"/>
      </patternFill>
    </fill>
    <fill>
      <patternFill patternType="gray125">
        <bgColor theme="0" tint="-0.249977111117893"/>
      </patternFill>
    </fill>
    <fill>
      <patternFill patternType="gray0625">
        <fgColor theme="3" tint="0.59996337778862885"/>
        <bgColor theme="4" tint="0.79998168889431442"/>
      </patternFill>
    </fill>
    <fill>
      <patternFill patternType="solid">
        <fgColor rgb="FFFFFF99"/>
        <bgColor indexed="64"/>
      </patternFill>
    </fill>
    <fill>
      <patternFill patternType="solid">
        <fgColor rgb="FFCCFFCC"/>
        <bgColor indexed="64"/>
      </patternFill>
    </fill>
    <fill>
      <patternFill patternType="solid">
        <fgColor rgb="FFCCFFCC"/>
        <bgColor theme="0" tint="-0.34998626667073579"/>
      </patternFill>
    </fill>
    <fill>
      <patternFill patternType="solid">
        <fgColor rgb="FFCCFFCC"/>
        <bgColor theme="3" tint="0.59996337778862885"/>
      </patternFill>
    </fill>
    <fill>
      <patternFill patternType="solid">
        <fgColor theme="4" tint="0.79995117038483843"/>
        <bgColor theme="3" tint="0.59996337778862885"/>
      </patternFill>
    </fill>
    <fill>
      <patternFill patternType="solid">
        <fgColor theme="1"/>
        <bgColor indexed="64"/>
      </patternFill>
    </fill>
    <fill>
      <patternFill patternType="solid">
        <fgColor theme="0" tint="-4.9989318521683403E-2"/>
        <bgColor indexed="64"/>
      </patternFill>
    </fill>
    <fill>
      <patternFill patternType="darkGrid">
        <fgColor rgb="FFFFFF00"/>
        <bgColor theme="0" tint="-4.9989318521683403E-2"/>
      </patternFill>
    </fill>
    <fill>
      <patternFill patternType="solid">
        <fgColor rgb="FFC0C0C0"/>
        <bgColor rgb="FFC0C0C0"/>
      </patternFill>
    </fill>
  </fills>
  <borders count="78">
    <border>
      <left/>
      <right/>
      <top/>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bottom style="medium">
        <color indexed="64"/>
      </bottom>
      <diagonal/>
    </border>
    <border>
      <left/>
      <right/>
      <top/>
      <bottom style="medium">
        <color theme="4" tint="0.39997558519241921"/>
      </bottom>
      <diagonal/>
    </border>
    <border>
      <left style="thin">
        <color indexed="64"/>
      </left>
      <right style="thin">
        <color indexed="64"/>
      </right>
      <top/>
      <bottom style="medium">
        <color indexed="64"/>
      </bottom>
      <diagonal/>
    </border>
    <border>
      <left style="medium">
        <color indexed="64"/>
      </left>
      <right style="double">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rgb="FFD0D7E5"/>
      </left>
      <right style="thin">
        <color rgb="FFD0D7E5"/>
      </right>
      <top style="thin">
        <color rgb="FFD0D7E5"/>
      </top>
      <bottom style="thin">
        <color rgb="FFD0D7E5"/>
      </bottom>
      <diagonal/>
    </border>
  </borders>
  <cellStyleXfs count="10">
    <xf numFmtId="0" fontId="0" fillId="0" borderId="0"/>
    <xf numFmtId="0" fontId="4" fillId="0" borderId="0"/>
    <xf numFmtId="0" fontId="13" fillId="0" borderId="29" applyNumberFormat="0" applyFill="0" applyAlignment="0" applyProtection="0"/>
    <xf numFmtId="0" fontId="17" fillId="0" borderId="0" applyNumberFormat="0" applyFill="0" applyBorder="0" applyAlignment="0" applyProtection="0"/>
    <xf numFmtId="0" fontId="18" fillId="11" borderId="32" applyNumberFormat="0" applyAlignment="0" applyProtection="0"/>
    <xf numFmtId="0" fontId="4" fillId="13" borderId="26" applyFont="0" applyBorder="0">
      <alignment horizontal="left"/>
    </xf>
    <xf numFmtId="0" fontId="5" fillId="12" borderId="6" applyBorder="0">
      <alignment horizontal="left"/>
    </xf>
    <xf numFmtId="0" fontId="4" fillId="7" borderId="7" applyBorder="0" applyAlignment="0">
      <alignment horizontal="center"/>
    </xf>
    <xf numFmtId="0" fontId="3" fillId="0" borderId="0"/>
    <xf numFmtId="0" fontId="2" fillId="0" borderId="0"/>
  </cellStyleXfs>
  <cellXfs count="195">
    <xf numFmtId="0" fontId="0" fillId="0" borderId="0" xfId="0"/>
    <xf numFmtId="0" fontId="0" fillId="0" borderId="10" xfId="0" applyBorder="1"/>
    <xf numFmtId="0" fontId="0" fillId="0" borderId="2" xfId="0" applyBorder="1"/>
    <xf numFmtId="0" fontId="4" fillId="0" borderId="0" xfId="1" applyAlignment="1">
      <alignment horizontal="left"/>
    </xf>
    <xf numFmtId="0" fontId="4" fillId="0" borderId="0" xfId="0" applyFont="1"/>
    <xf numFmtId="0" fontId="6" fillId="0" borderId="0" xfId="0" applyFont="1"/>
    <xf numFmtId="0" fontId="0" fillId="0" borderId="0" xfId="0" applyAlignment="1">
      <alignment horizontal="center"/>
    </xf>
    <xf numFmtId="0" fontId="0" fillId="0" borderId="0" xfId="0" applyAlignment="1">
      <alignment horizontal="left"/>
    </xf>
    <xf numFmtId="0" fontId="6" fillId="6" borderId="7" xfId="1" applyFont="1" applyFill="1" applyBorder="1" applyAlignment="1">
      <alignment horizontal="left"/>
    </xf>
    <xf numFmtId="0" fontId="4" fillId="10" borderId="7" xfId="1" applyFill="1" applyBorder="1" applyAlignment="1">
      <alignment horizontal="left"/>
    </xf>
    <xf numFmtId="0" fontId="16" fillId="9" borderId="7" xfId="0" applyFont="1" applyFill="1" applyBorder="1"/>
    <xf numFmtId="0" fontId="4" fillId="4" borderId="0" xfId="0" applyFont="1" applyFill="1" applyAlignment="1">
      <alignment vertical="top" wrapText="1"/>
    </xf>
    <xf numFmtId="0" fontId="0" fillId="0" borderId="0" xfId="0" applyAlignment="1">
      <alignment vertical="top"/>
    </xf>
    <xf numFmtId="0" fontId="0" fillId="0" borderId="2" xfId="0" applyBorder="1" applyAlignment="1">
      <alignment vertical="top"/>
    </xf>
    <xf numFmtId="0" fontId="0" fillId="0" borderId="3" xfId="0" applyBorder="1"/>
    <xf numFmtId="0" fontId="4" fillId="4" borderId="14" xfId="0" applyFont="1" applyFill="1" applyBorder="1" applyAlignment="1">
      <alignment vertical="top" wrapText="1"/>
    </xf>
    <xf numFmtId="0" fontId="17" fillId="4" borderId="0" xfId="3" applyFill="1" applyBorder="1" applyAlignment="1">
      <alignment horizontal="left" indent="1"/>
    </xf>
    <xf numFmtId="0" fontId="0" fillId="0" borderId="11" xfId="0" applyBorder="1"/>
    <xf numFmtId="0" fontId="0" fillId="0" borderId="15" xfId="0" applyBorder="1"/>
    <xf numFmtId="0" fontId="0" fillId="0" borderId="8" xfId="0" applyBorder="1"/>
    <xf numFmtId="0" fontId="7" fillId="4" borderId="0" xfId="0" applyFont="1" applyFill="1" applyAlignment="1">
      <alignment horizontal="left" vertical="top" indent="1"/>
    </xf>
    <xf numFmtId="0" fontId="4" fillId="0" borderId="0" xfId="0" applyFont="1" applyAlignment="1">
      <alignment vertical="top" wrapText="1"/>
    </xf>
    <xf numFmtId="0" fontId="4" fillId="0" borderId="1" xfId="0" applyFont="1" applyBorder="1" applyAlignment="1" applyProtection="1">
      <alignment horizontal="left" vertical="center"/>
      <protection locked="0"/>
    </xf>
    <xf numFmtId="0" fontId="4" fillId="14" borderId="23" xfId="7" applyFill="1" applyBorder="1" applyAlignment="1">
      <alignment horizontal="center" vertical="center"/>
    </xf>
    <xf numFmtId="0" fontId="4" fillId="14" borderId="7" xfId="7" applyFill="1" applyBorder="1" applyAlignment="1">
      <alignment horizontal="center" vertical="center"/>
    </xf>
    <xf numFmtId="0" fontId="4" fillId="12" borderId="21" xfId="6" applyFont="1" applyBorder="1" applyAlignment="1">
      <alignment horizontal="left" vertical="center"/>
    </xf>
    <xf numFmtId="0" fontId="4" fillId="12" borderId="22" xfId="6" applyFont="1" applyBorder="1" applyAlignment="1">
      <alignment horizontal="left" vertical="center"/>
    </xf>
    <xf numFmtId="0" fontId="4" fillId="12" borderId="23" xfId="6" applyFont="1" applyBorder="1" applyAlignment="1">
      <alignment horizontal="left" vertical="center"/>
    </xf>
    <xf numFmtId="0" fontId="4" fillId="12" borderId="7" xfId="6" applyFont="1" applyBorder="1" applyAlignment="1">
      <alignment horizontal="left" vertical="center"/>
    </xf>
    <xf numFmtId="0" fontId="0" fillId="8" borderId="18" xfId="0" applyFill="1" applyBorder="1" applyAlignment="1" applyProtection="1">
      <alignment horizontal="center"/>
      <protection locked="0"/>
    </xf>
    <xf numFmtId="0" fontId="0" fillId="8" borderId="17" xfId="0" applyFill="1" applyBorder="1" applyAlignment="1" applyProtection="1">
      <alignment horizontal="center"/>
      <protection locked="0"/>
    </xf>
    <xf numFmtId="0" fontId="16" fillId="9" borderId="25" xfId="0" applyFont="1" applyFill="1" applyBorder="1"/>
    <xf numFmtId="0" fontId="4" fillId="12" borderId="33" xfId="6" applyFont="1" applyBorder="1" applyAlignment="1">
      <alignment horizontal="left" vertical="center"/>
    </xf>
    <xf numFmtId="0" fontId="4" fillId="12" borderId="16" xfId="6" applyFont="1" applyBorder="1" applyAlignment="1">
      <alignment horizontal="left" vertical="center"/>
    </xf>
    <xf numFmtId="0" fontId="0" fillId="5" borderId="5" xfId="0" applyFill="1" applyBorder="1" applyAlignment="1">
      <alignment horizontal="center" vertical="center"/>
    </xf>
    <xf numFmtId="0" fontId="0" fillId="7" borderId="5" xfId="0" applyFill="1" applyBorder="1" applyAlignment="1">
      <alignment horizontal="center" vertical="center"/>
    </xf>
    <xf numFmtId="0" fontId="16" fillId="9" borderId="25" xfId="0" applyFont="1" applyFill="1" applyBorder="1" applyAlignment="1">
      <alignment wrapText="1"/>
    </xf>
    <xf numFmtId="0" fontId="0" fillId="4" borderId="38" xfId="0" applyFill="1" applyBorder="1"/>
    <xf numFmtId="0" fontId="0" fillId="4" borderId="7" xfId="0" applyFill="1" applyBorder="1"/>
    <xf numFmtId="0" fontId="4" fillId="4" borderId="7" xfId="0" applyFont="1" applyFill="1" applyBorder="1"/>
    <xf numFmtId="0" fontId="4" fillId="4" borderId="7" xfId="1" applyFill="1" applyBorder="1" applyAlignment="1">
      <alignment horizontal="left"/>
    </xf>
    <xf numFmtId="17" fontId="4" fillId="4" borderId="7" xfId="1" applyNumberFormat="1" applyFill="1" applyBorder="1" applyAlignment="1">
      <alignment horizontal="left"/>
    </xf>
    <xf numFmtId="0" fontId="21" fillId="3" borderId="41" xfId="2" applyFont="1" applyFill="1" applyBorder="1"/>
    <xf numFmtId="0" fontId="6" fillId="16" borderId="26" xfId="0" applyFont="1" applyFill="1" applyBorder="1" applyAlignment="1" applyProtection="1">
      <alignment horizontal="center" vertical="center"/>
      <protection locked="0"/>
    </xf>
    <xf numFmtId="0" fontId="6" fillId="17" borderId="26" xfId="5" applyFont="1" applyFill="1" applyProtection="1">
      <alignment horizontal="left"/>
      <protection locked="0"/>
    </xf>
    <xf numFmtId="164" fontId="6" fillId="17" borderId="27" xfId="5" applyNumberFormat="1" applyFont="1" applyFill="1" applyBorder="1" applyProtection="1">
      <alignment horizontal="left"/>
      <protection locked="0"/>
    </xf>
    <xf numFmtId="0" fontId="4" fillId="15" borderId="1" xfId="0" applyFont="1" applyFill="1" applyBorder="1" applyAlignment="1" applyProtection="1">
      <alignment vertical="center"/>
      <protection locked="0"/>
    </xf>
    <xf numFmtId="0" fontId="4" fillId="15" borderId="35" xfId="0" applyFont="1" applyFill="1" applyBorder="1" applyAlignment="1" applyProtection="1">
      <alignment horizontal="left" vertical="center"/>
      <protection locked="0"/>
    </xf>
    <xf numFmtId="0" fontId="4" fillId="0" borderId="9" xfId="0" applyFont="1" applyBorder="1" applyAlignment="1">
      <alignment vertical="top" wrapText="1"/>
    </xf>
    <xf numFmtId="0" fontId="12" fillId="19" borderId="5" xfId="0" applyFont="1" applyFill="1" applyBorder="1" applyAlignment="1">
      <alignment horizontal="center"/>
    </xf>
    <xf numFmtId="0" fontId="12" fillId="19" borderId="30" xfId="0" applyFont="1" applyFill="1" applyBorder="1"/>
    <xf numFmtId="0" fontId="4" fillId="12" borderId="48" xfId="6" applyFont="1" applyBorder="1" applyAlignment="1">
      <alignment horizontal="left" vertical="center"/>
    </xf>
    <xf numFmtId="0" fontId="4" fillId="14" borderId="40" xfId="7" applyFill="1" applyBorder="1" applyAlignment="1">
      <alignment horizontal="center" vertical="center"/>
    </xf>
    <xf numFmtId="0" fontId="4" fillId="12" borderId="40" xfId="6" applyFont="1" applyBorder="1" applyAlignment="1">
      <alignment horizontal="left" vertical="center"/>
    </xf>
    <xf numFmtId="0" fontId="4" fillId="12" borderId="46" xfId="6" applyFont="1" applyBorder="1" applyAlignment="1">
      <alignment horizontal="left" vertical="center"/>
    </xf>
    <xf numFmtId="0" fontId="6" fillId="15" borderId="23" xfId="0" applyFont="1" applyFill="1" applyBorder="1" applyAlignment="1" applyProtection="1">
      <alignment horizontal="center" vertical="center"/>
      <protection locked="0"/>
    </xf>
    <xf numFmtId="0" fontId="4" fillId="14" borderId="46" xfId="7" applyFill="1" applyBorder="1" applyAlignment="1">
      <alignment horizontal="center" vertical="center"/>
    </xf>
    <xf numFmtId="0" fontId="6" fillId="15" borderId="24" xfId="0" applyFont="1" applyFill="1" applyBorder="1" applyAlignment="1" applyProtection="1">
      <alignment horizontal="center" vertical="center"/>
      <protection locked="0"/>
    </xf>
    <xf numFmtId="0" fontId="4" fillId="14" borderId="25" xfId="7" applyFill="1" applyBorder="1" applyAlignment="1">
      <alignment horizontal="center" vertical="center"/>
    </xf>
    <xf numFmtId="0" fontId="4" fillId="14" borderId="50" xfId="7" applyFill="1" applyBorder="1" applyAlignment="1">
      <alignment horizontal="center" vertical="center"/>
    </xf>
    <xf numFmtId="0" fontId="4" fillId="0" borderId="0" xfId="0" applyFont="1" applyProtection="1">
      <protection locked="0"/>
    </xf>
    <xf numFmtId="0" fontId="6" fillId="5" borderId="40" xfId="0" applyFont="1" applyFill="1" applyBorder="1" applyAlignment="1">
      <alignment vertical="top" textRotation="90"/>
    </xf>
    <xf numFmtId="0" fontId="6" fillId="5" borderId="41" xfId="0" applyFont="1" applyFill="1" applyBorder="1" applyAlignment="1">
      <alignment vertical="top" textRotation="90"/>
    </xf>
    <xf numFmtId="0" fontId="6" fillId="5" borderId="41" xfId="0" applyFont="1" applyFill="1" applyBorder="1" applyAlignment="1">
      <alignment horizontal="center" vertical="top" textRotation="90"/>
    </xf>
    <xf numFmtId="0" fontId="6" fillId="7" borderId="41" xfId="0" applyFont="1" applyFill="1" applyBorder="1" applyAlignment="1">
      <alignment horizontal="center" vertical="top" textRotation="90"/>
    </xf>
    <xf numFmtId="0" fontId="6" fillId="5" borderId="16" xfId="0" applyFont="1" applyFill="1" applyBorder="1" applyAlignment="1">
      <alignment vertical="top" textRotation="90"/>
    </xf>
    <xf numFmtId="0" fontId="8" fillId="0" borderId="45" xfId="0" applyFont="1" applyBorder="1" applyAlignment="1">
      <alignment horizontal="left" vertical="center" wrapText="1"/>
    </xf>
    <xf numFmtId="0" fontId="8" fillId="0" borderId="15" xfId="0" applyFont="1" applyBorder="1" applyAlignment="1">
      <alignment horizontal="left" vertical="center" wrapText="1"/>
    </xf>
    <xf numFmtId="0" fontId="11" fillId="0" borderId="54" xfId="0" applyFont="1" applyBorder="1" applyAlignment="1">
      <alignment horizontal="center" wrapText="1"/>
    </xf>
    <xf numFmtId="0" fontId="11" fillId="0" borderId="55" xfId="0" applyFont="1" applyBorder="1" applyAlignment="1">
      <alignment horizontal="center" wrapText="1"/>
    </xf>
    <xf numFmtId="0" fontId="11" fillId="0" borderId="56" xfId="0" applyFont="1" applyBorder="1" applyAlignment="1">
      <alignment horizontal="center" wrapText="1"/>
    </xf>
    <xf numFmtId="0" fontId="14" fillId="0" borderId="45" xfId="0" applyFont="1" applyBorder="1" applyAlignment="1">
      <alignment horizontal="center" wrapText="1"/>
    </xf>
    <xf numFmtId="0" fontId="11" fillId="0" borderId="52" xfId="0" applyFont="1" applyBorder="1" applyAlignment="1">
      <alignment horizontal="center" wrapText="1"/>
    </xf>
    <xf numFmtId="0" fontId="4" fillId="12" borderId="49" xfId="6" applyFont="1" applyBorder="1" applyAlignment="1">
      <alignment horizontal="left" vertical="center"/>
    </xf>
    <xf numFmtId="0" fontId="24" fillId="2" borderId="38" xfId="0" applyFont="1" applyFill="1" applyBorder="1" applyAlignment="1">
      <alignment horizontal="center"/>
    </xf>
    <xf numFmtId="0" fontId="6" fillId="19" borderId="38" xfId="0" applyFont="1" applyFill="1" applyBorder="1" applyAlignment="1">
      <alignment horizontal="center"/>
    </xf>
    <xf numFmtId="0" fontId="4" fillId="0" borderId="59"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0" fontId="4" fillId="0" borderId="14" xfId="0" applyFont="1" applyBorder="1"/>
    <xf numFmtId="0" fontId="11" fillId="0" borderId="0" xfId="0" applyFont="1" applyAlignment="1">
      <alignment horizontal="right" vertical="center"/>
    </xf>
    <xf numFmtId="0" fontId="11" fillId="0" borderId="0" xfId="0" applyFont="1" applyAlignment="1">
      <alignment horizontal="right"/>
    </xf>
    <xf numFmtId="0" fontId="4" fillId="0" borderId="2" xfId="0" applyFont="1" applyBorder="1"/>
    <xf numFmtId="0" fontId="4" fillId="0" borderId="0" xfId="0" applyFont="1" applyAlignment="1">
      <alignment horizontal="right"/>
    </xf>
    <xf numFmtId="0" fontId="14" fillId="20" borderId="31" xfId="0" applyFont="1" applyFill="1" applyBorder="1" applyAlignment="1">
      <alignment vertical="center"/>
    </xf>
    <xf numFmtId="0" fontId="4" fillId="12" borderId="34" xfId="6" applyFont="1" applyBorder="1" applyAlignment="1">
      <alignment horizontal="left" vertical="center"/>
    </xf>
    <xf numFmtId="0" fontId="7" fillId="20" borderId="1" xfId="0" applyFont="1" applyFill="1" applyBorder="1" applyAlignment="1">
      <alignment horizontal="left" vertical="center"/>
    </xf>
    <xf numFmtId="0" fontId="4" fillId="12" borderId="35" xfId="6" applyFont="1" applyBorder="1" applyAlignment="1">
      <alignment horizontal="left" vertical="center"/>
    </xf>
    <xf numFmtId="0" fontId="14" fillId="20" borderId="63" xfId="0" applyFont="1" applyFill="1" applyBorder="1" applyAlignment="1">
      <alignment vertical="center"/>
    </xf>
    <xf numFmtId="0" fontId="4" fillId="12" borderId="57" xfId="6" applyFont="1" applyBorder="1" applyAlignment="1">
      <alignment horizontal="left" vertical="center"/>
    </xf>
    <xf numFmtId="0" fontId="8" fillId="20" borderId="64" xfId="6" applyFont="1" applyFill="1" applyBorder="1" applyAlignment="1">
      <alignment horizontal="right" vertical="center" indent="1"/>
    </xf>
    <xf numFmtId="0" fontId="4" fillId="0" borderId="2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22" fillId="0" borderId="39" xfId="0" applyFont="1" applyBorder="1" applyAlignment="1" applyProtection="1">
      <alignment vertical="center"/>
      <protection locked="0"/>
    </xf>
    <xf numFmtId="0" fontId="17" fillId="4" borderId="0" xfId="3" applyFill="1" applyBorder="1" applyAlignment="1">
      <alignment vertical="top" wrapText="1"/>
    </xf>
    <xf numFmtId="0" fontId="4" fillId="0" borderId="0" xfId="0" applyFont="1" applyAlignment="1">
      <alignment vertical="center"/>
    </xf>
    <xf numFmtId="165" fontId="4" fillId="4" borderId="7" xfId="0" applyNumberFormat="1" applyFont="1" applyFill="1" applyBorder="1"/>
    <xf numFmtId="0" fontId="4" fillId="18" borderId="26" xfId="5" applyFont="1" applyFill="1" applyAlignment="1" applyProtection="1">
      <alignment vertical="center"/>
      <protection locked="0"/>
    </xf>
    <xf numFmtId="165" fontId="8" fillId="7" borderId="65" xfId="7" applyNumberFormat="1" applyFont="1" applyBorder="1" applyAlignment="1">
      <alignment horizontal="center" vertical="center"/>
    </xf>
    <xf numFmtId="165" fontId="8" fillId="7" borderId="53" xfId="7" applyNumberFormat="1" applyFont="1" applyBorder="1" applyAlignment="1">
      <alignment horizontal="center" vertical="center"/>
    </xf>
    <xf numFmtId="0" fontId="24" fillId="2" borderId="58" xfId="0" applyFont="1" applyFill="1" applyBorder="1" applyAlignment="1">
      <alignment horizontal="center"/>
    </xf>
    <xf numFmtId="165" fontId="8" fillId="12" borderId="66" xfId="1" applyNumberFormat="1" applyFont="1" applyFill="1" applyBorder="1" applyAlignment="1">
      <alignment horizontal="center" vertical="center"/>
    </xf>
    <xf numFmtId="165" fontId="8" fillId="7" borderId="68" xfId="7" applyNumberFormat="1" applyFont="1" applyBorder="1" applyAlignment="1">
      <alignment horizontal="center" vertical="center"/>
    </xf>
    <xf numFmtId="165" fontId="8" fillId="7" borderId="69" xfId="7" applyNumberFormat="1" applyFont="1" applyBorder="1" applyAlignment="1">
      <alignment horizontal="center" vertical="center"/>
    </xf>
    <xf numFmtId="165" fontId="8" fillId="7" borderId="70" xfId="7" applyNumberFormat="1" applyFont="1" applyBorder="1" applyAlignment="1">
      <alignment horizontal="center" vertical="center"/>
    </xf>
    <xf numFmtId="165" fontId="6" fillId="19" borderId="22" xfId="0" applyNumberFormat="1" applyFont="1" applyFill="1" applyBorder="1" applyAlignment="1">
      <alignment horizontal="center"/>
    </xf>
    <xf numFmtId="165" fontId="8" fillId="7" borderId="71" xfId="7" applyNumberFormat="1" applyFont="1" applyBorder="1" applyAlignment="1">
      <alignment horizontal="center" vertical="center"/>
    </xf>
    <xf numFmtId="0" fontId="24" fillId="2" borderId="72" xfId="0" applyFont="1" applyFill="1" applyBorder="1" applyAlignment="1">
      <alignment horizontal="center"/>
    </xf>
    <xf numFmtId="0" fontId="4" fillId="0" borderId="7" xfId="1" applyBorder="1" applyAlignment="1">
      <alignment horizontal="left"/>
    </xf>
    <xf numFmtId="0" fontId="21" fillId="3" borderId="40" xfId="2" applyFont="1" applyFill="1" applyBorder="1" applyAlignment="1">
      <alignment wrapText="1"/>
    </xf>
    <xf numFmtId="0" fontId="6" fillId="0" borderId="0" xfId="0" quotePrefix="1" applyFont="1"/>
    <xf numFmtId="0" fontId="3" fillId="0" borderId="0" xfId="8"/>
    <xf numFmtId="0" fontId="0" fillId="0" borderId="0" xfId="0" quotePrefix="1"/>
    <xf numFmtId="0" fontId="6" fillId="20" borderId="40" xfId="0" applyFont="1" applyFill="1" applyBorder="1"/>
    <xf numFmtId="0" fontId="0" fillId="5" borderId="76" xfId="0" applyFill="1" applyBorder="1" applyAlignment="1">
      <alignment horizontal="center"/>
    </xf>
    <xf numFmtId="0" fontId="0" fillId="5" borderId="0" xfId="0" applyFill="1" applyAlignment="1">
      <alignment horizontal="center"/>
    </xf>
    <xf numFmtId="0" fontId="0" fillId="7" borderId="0" xfId="0" applyFill="1" applyAlignment="1">
      <alignment horizontal="center"/>
    </xf>
    <xf numFmtId="0" fontId="0" fillId="5" borderId="76" xfId="0" applyFill="1" applyBorder="1"/>
    <xf numFmtId="0" fontId="0" fillId="5" borderId="0" xfId="0" applyFill="1"/>
    <xf numFmtId="0" fontId="0" fillId="7" borderId="0" xfId="0" applyFill="1"/>
    <xf numFmtId="0" fontId="0" fillId="5" borderId="0" xfId="0" applyFill="1" applyAlignment="1">
      <alignment horizontal="left"/>
    </xf>
    <xf numFmtId="0" fontId="3" fillId="5" borderId="76" xfId="8" applyFill="1" applyBorder="1"/>
    <xf numFmtId="0" fontId="3" fillId="5" borderId="0" xfId="8" applyFill="1"/>
    <xf numFmtId="0" fontId="0" fillId="5" borderId="66" xfId="0" applyFill="1" applyBorder="1" applyAlignment="1">
      <alignment horizontal="center"/>
    </xf>
    <xf numFmtId="0" fontId="0" fillId="5" borderId="66" xfId="0" applyFill="1" applyBorder="1"/>
    <xf numFmtId="0" fontId="3" fillId="5" borderId="66" xfId="8" applyFill="1" applyBorder="1"/>
    <xf numFmtId="0" fontId="0" fillId="0" borderId="0" xfId="0" applyAlignment="1">
      <alignment horizontal="center" vertical="center"/>
    </xf>
    <xf numFmtId="0" fontId="4" fillId="0" borderId="0" xfId="0" applyFont="1" applyAlignment="1">
      <alignment horizontal="center" vertical="center"/>
    </xf>
    <xf numFmtId="0" fontId="6" fillId="20" borderId="7" xfId="0" quotePrefix="1" applyFont="1" applyFill="1" applyBorder="1"/>
    <xf numFmtId="0" fontId="6" fillId="20" borderId="7" xfId="0" quotePrefix="1" applyFont="1" applyFill="1" applyBorder="1" applyAlignment="1">
      <alignment horizontal="left"/>
    </xf>
    <xf numFmtId="0" fontId="0" fillId="14" borderId="0" xfId="0" applyFill="1"/>
    <xf numFmtId="0" fontId="2" fillId="0" borderId="0" xfId="9"/>
    <xf numFmtId="0" fontId="32" fillId="22" borderId="7" xfId="9" applyFont="1" applyFill="1" applyBorder="1" applyAlignment="1">
      <alignment horizontal="center" vertical="center"/>
    </xf>
    <xf numFmtId="0" fontId="33" fillId="0" borderId="77" xfId="9" applyFont="1" applyBorder="1" applyAlignment="1">
      <alignment vertical="center" wrapText="1"/>
    </xf>
    <xf numFmtId="0" fontId="33" fillId="0" borderId="77" xfId="9" applyFont="1" applyBorder="1" applyAlignment="1">
      <alignment horizontal="right" vertical="center" wrapText="1"/>
    </xf>
    <xf numFmtId="0" fontId="33" fillId="5" borderId="77" xfId="9" applyFont="1" applyFill="1" applyBorder="1" applyAlignment="1">
      <alignment horizontal="right" vertical="center" wrapText="1"/>
    </xf>
    <xf numFmtId="0" fontId="33" fillId="5" borderId="77" xfId="9" applyFont="1" applyFill="1" applyBorder="1" applyAlignment="1">
      <alignment vertical="center" wrapText="1"/>
    </xf>
    <xf numFmtId="0" fontId="1" fillId="0" borderId="0" xfId="8" applyFont="1"/>
    <xf numFmtId="0" fontId="15" fillId="20" borderId="19" xfId="0" applyFont="1" applyFill="1" applyBorder="1" applyAlignment="1">
      <alignment horizontal="center" vertical="center"/>
    </xf>
    <xf numFmtId="0" fontId="15" fillId="20" borderId="20" xfId="0" applyFont="1" applyFill="1" applyBorder="1" applyAlignment="1">
      <alignment horizontal="center" vertical="center"/>
    </xf>
    <xf numFmtId="0" fontId="15" fillId="20" borderId="4" xfId="0" applyFont="1" applyFill="1" applyBorder="1" applyAlignment="1">
      <alignment horizontal="center" vertical="center"/>
    </xf>
    <xf numFmtId="0" fontId="10" fillId="4" borderId="10" xfId="0" applyFont="1" applyFill="1" applyBorder="1" applyAlignment="1">
      <alignment horizontal="left" vertical="top" wrapText="1" indent="1"/>
    </xf>
    <xf numFmtId="0" fontId="10" fillId="4" borderId="0" xfId="0" applyFont="1" applyFill="1" applyAlignment="1">
      <alignment horizontal="left" vertical="top" wrapText="1" indent="1"/>
    </xf>
    <xf numFmtId="0" fontId="10" fillId="4" borderId="2" xfId="0" applyFont="1" applyFill="1" applyBorder="1" applyAlignment="1">
      <alignment horizontal="left" vertical="top" wrapText="1" indent="1"/>
    </xf>
    <xf numFmtId="0" fontId="10" fillId="4" borderId="8" xfId="0" applyFont="1" applyFill="1" applyBorder="1" applyAlignment="1">
      <alignment horizontal="left" vertical="top" wrapText="1" indent="1"/>
    </xf>
    <xf numFmtId="0" fontId="10" fillId="4" borderId="9" xfId="0" applyFont="1" applyFill="1" applyBorder="1" applyAlignment="1">
      <alignment horizontal="left" vertical="top" wrapText="1" indent="1"/>
    </xf>
    <xf numFmtId="0" fontId="10" fillId="4" borderId="3" xfId="0" applyFont="1" applyFill="1" applyBorder="1" applyAlignment="1">
      <alignment horizontal="left" vertical="top" wrapText="1" indent="1"/>
    </xf>
    <xf numFmtId="0" fontId="12" fillId="8" borderId="36" xfId="0" applyFont="1" applyFill="1" applyBorder="1" applyAlignment="1">
      <alignment horizontal="left" vertical="center" wrapText="1"/>
    </xf>
    <xf numFmtId="0" fontId="12" fillId="8" borderId="12" xfId="0" applyFont="1" applyFill="1" applyBorder="1" applyAlignment="1">
      <alignment horizontal="left" vertical="center" wrapText="1"/>
    </xf>
    <xf numFmtId="0" fontId="12" fillId="8" borderId="37" xfId="0" applyFont="1" applyFill="1" applyBorder="1" applyAlignment="1">
      <alignment horizontal="left" vertical="center" wrapText="1"/>
    </xf>
    <xf numFmtId="0" fontId="12" fillId="8" borderId="13" xfId="0" applyFont="1" applyFill="1" applyBorder="1" applyAlignment="1">
      <alignment horizontal="left" vertical="center" wrapText="1"/>
    </xf>
    <xf numFmtId="0" fontId="12" fillId="8" borderId="36" xfId="0" applyFont="1" applyFill="1" applyBorder="1" applyAlignment="1">
      <alignment horizontal="left" vertical="center" wrapText="1" indent="1"/>
    </xf>
    <xf numFmtId="0" fontId="12" fillId="8" borderId="12" xfId="0" applyFont="1" applyFill="1" applyBorder="1" applyAlignment="1">
      <alignment horizontal="left" vertical="center" wrapText="1" indent="1"/>
    </xf>
    <xf numFmtId="0" fontId="12" fillId="8" borderId="37" xfId="0" applyFont="1" applyFill="1" applyBorder="1" applyAlignment="1">
      <alignment horizontal="left" vertical="center" wrapText="1" indent="1"/>
    </xf>
    <xf numFmtId="0" fontId="12" fillId="8" borderId="13" xfId="0" applyFont="1" applyFill="1" applyBorder="1" applyAlignment="1">
      <alignment horizontal="left" vertical="center" wrapText="1" indent="1"/>
    </xf>
    <xf numFmtId="0" fontId="6" fillId="3" borderId="36"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14" fillId="21" borderId="43" xfId="0" applyFont="1" applyFill="1" applyBorder="1" applyAlignment="1">
      <alignment horizontal="center" vertical="center"/>
    </xf>
    <xf numFmtId="0" fontId="14" fillId="21" borderId="0" xfId="0" applyFont="1" applyFill="1" applyAlignment="1">
      <alignment horizontal="center" vertical="center"/>
    </xf>
    <xf numFmtId="0" fontId="14" fillId="21" borderId="9" xfId="0" applyFont="1" applyFill="1" applyBorder="1" applyAlignment="1">
      <alignment horizontal="center" vertical="center"/>
    </xf>
    <xf numFmtId="2" fontId="22" fillId="21" borderId="44" xfId="0" applyNumberFormat="1" applyFont="1" applyFill="1" applyBorder="1" applyAlignment="1">
      <alignment horizontal="center" vertical="center"/>
    </xf>
    <xf numFmtId="2" fontId="22" fillId="21" borderId="2" xfId="0" applyNumberFormat="1" applyFont="1" applyFill="1" applyBorder="1" applyAlignment="1">
      <alignment horizontal="center" vertical="center"/>
    </xf>
    <xf numFmtId="2" fontId="22" fillId="21" borderId="3" xfId="0" applyNumberFormat="1" applyFont="1" applyFill="1" applyBorder="1" applyAlignment="1">
      <alignment horizontal="center" vertical="center"/>
    </xf>
    <xf numFmtId="0" fontId="4" fillId="12" borderId="66" xfId="6" applyFont="1" applyBorder="1" applyAlignment="1">
      <alignment horizontal="center" vertical="center"/>
    </xf>
    <xf numFmtId="0" fontId="4" fillId="12" borderId="67" xfId="6" applyFont="1" applyBorder="1" applyAlignment="1">
      <alignment horizontal="center" vertical="center"/>
    </xf>
    <xf numFmtId="0" fontId="4" fillId="18" borderId="26" xfId="5" applyFont="1" applyFill="1" applyAlignment="1" applyProtection="1">
      <alignment horizontal="center" vertical="center"/>
      <protection locked="0"/>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5" fillId="20" borderId="39" xfId="0" applyFont="1" applyFill="1" applyBorder="1" applyAlignment="1">
      <alignment horizontal="center" vertical="center" wrapText="1"/>
    </xf>
    <xf numFmtId="0" fontId="15" fillId="20" borderId="5" xfId="0" applyFont="1" applyFill="1" applyBorder="1" applyAlignment="1">
      <alignment horizontal="center" vertical="center" wrapText="1"/>
    </xf>
    <xf numFmtId="0" fontId="15" fillId="15" borderId="51" xfId="0" applyFont="1" applyFill="1" applyBorder="1" applyAlignment="1" applyProtection="1">
      <alignment horizontal="center" vertical="center" wrapText="1"/>
      <protection locked="0"/>
    </xf>
    <xf numFmtId="0" fontId="15" fillId="15" borderId="28" xfId="0" applyFont="1" applyFill="1" applyBorder="1" applyAlignment="1" applyProtection="1">
      <alignment horizontal="center" vertical="center" wrapText="1"/>
      <protection locked="0"/>
    </xf>
    <xf numFmtId="0" fontId="4" fillId="18" borderId="27" xfId="5" applyFont="1" applyFill="1" applyBorder="1" applyAlignment="1" applyProtection="1">
      <alignment horizontal="center" vertical="center"/>
      <protection locked="0"/>
    </xf>
    <xf numFmtId="0" fontId="29" fillId="6" borderId="36" xfId="0" applyFont="1" applyFill="1" applyBorder="1" applyAlignment="1">
      <alignment horizontal="center" vertical="center" wrapText="1"/>
    </xf>
    <xf numFmtId="0" fontId="29" fillId="6" borderId="42" xfId="0" applyFont="1" applyFill="1" applyBorder="1" applyAlignment="1">
      <alignment horizontal="center" vertical="center" wrapText="1"/>
    </xf>
    <xf numFmtId="0" fontId="11" fillId="6" borderId="75" xfId="0" applyFont="1" applyFill="1" applyBorder="1" applyAlignment="1">
      <alignment horizontal="center" vertical="center"/>
    </xf>
    <xf numFmtId="0" fontId="11" fillId="6" borderId="47" xfId="0" applyFont="1" applyFill="1" applyBorder="1" applyAlignment="1">
      <alignment horizontal="center" vertical="center"/>
    </xf>
    <xf numFmtId="0" fontId="11" fillId="6" borderId="39"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73" xfId="0" applyFont="1" applyFill="1" applyBorder="1" applyAlignment="1">
      <alignment horizontal="center" vertical="center"/>
    </xf>
    <xf numFmtId="0" fontId="11" fillId="6" borderId="74" xfId="0" applyFont="1" applyFill="1" applyBorder="1" applyAlignment="1">
      <alignment horizontal="center" vertical="center"/>
    </xf>
    <xf numFmtId="0" fontId="11" fillId="6" borderId="18" xfId="0" applyFont="1" applyFill="1" applyBorder="1" applyAlignment="1">
      <alignment horizontal="center" vertical="center"/>
    </xf>
    <xf numFmtId="0" fontId="11" fillId="6" borderId="67" xfId="0" applyFont="1" applyFill="1" applyBorder="1" applyAlignment="1">
      <alignment horizontal="center" vertical="center"/>
    </xf>
  </cellXfs>
  <cellStyles count="10">
    <cellStyle name="Calculation" xfId="4" builtinId="22" hidden="1"/>
    <cellStyle name="Calculation" xfId="7" builtinId="22"/>
    <cellStyle name="Heading 3 2" xfId="2" xr:uid="{00000000-0005-0000-0000-000002000000}"/>
    <cellStyle name="Hyperlink" xfId="3" builtinId="8"/>
    <cellStyle name="Input_IDInfo" xfId="5" xr:uid="{00000000-0005-0000-0000-000004000000}"/>
    <cellStyle name="Normal" xfId="0" builtinId="0"/>
    <cellStyle name="Normal 2" xfId="1" xr:uid="{00000000-0005-0000-0000-000006000000}"/>
    <cellStyle name="Normal 3" xfId="8" xr:uid="{00000000-0005-0000-0000-000007000000}"/>
    <cellStyle name="Normal 4" xfId="9" xr:uid="{00000000-0005-0000-0000-000008000000}"/>
    <cellStyle name="VoidCell" xfId="6" xr:uid="{00000000-0005-0000-0000-000009000000}"/>
  </cellStyles>
  <dxfs count="7">
    <dxf>
      <font>
        <b/>
        <i/>
      </font>
      <fill>
        <patternFill>
          <bgColor theme="5" tint="0.39994506668294322"/>
        </patternFill>
      </fill>
    </dxf>
    <dxf>
      <fill>
        <patternFill patternType="mediumGray">
          <bgColor theme="1" tint="0.499984740745262"/>
        </patternFill>
      </fill>
    </dxf>
    <dxf>
      <fill>
        <patternFill patternType="mediumGray">
          <bgColor theme="1" tint="0.499984740745262"/>
        </patternFill>
      </fill>
    </dxf>
    <dxf>
      <fill>
        <patternFill>
          <bgColor rgb="FF92D050"/>
        </patternFill>
      </fill>
    </dxf>
    <dxf>
      <font>
        <b/>
        <i val="0"/>
        <color rgb="FFFF0000"/>
      </font>
      <fill>
        <patternFill patternType="solid">
          <bgColor theme="5" tint="0.59996337778862885"/>
        </patternFill>
      </fill>
    </dxf>
    <dxf>
      <font>
        <b/>
        <i val="0"/>
        <color rgb="FFFF0000"/>
      </font>
      <fill>
        <patternFill patternType="solid">
          <bgColor theme="5" tint="0.59996337778862885"/>
        </patternFill>
      </fill>
    </dxf>
    <dxf>
      <font>
        <b/>
        <i val="0"/>
        <color rgb="FFFF0000"/>
      </font>
      <fill>
        <patternFill patternType="solid">
          <bgColor theme="5"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color rgb="FF00FF00"/>
      <color rgb="FF556A2C"/>
      <color rgb="FFE3564B"/>
      <color rgb="FFD6D9E2"/>
      <color rgb="FFCCCFDA"/>
      <color rgb="FFC4D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11</xdr:row>
          <xdr:rowOff>9525</xdr:rowOff>
        </xdr:from>
        <xdr:to>
          <xdr:col>11</xdr:col>
          <xdr:colOff>428625</xdr:colOff>
          <xdr:row>12</xdr:row>
          <xdr:rowOff>104775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15</xdr:row>
          <xdr:rowOff>9525</xdr:rowOff>
        </xdr:from>
        <xdr:to>
          <xdr:col>11</xdr:col>
          <xdr:colOff>428625</xdr:colOff>
          <xdr:row>16</xdr:row>
          <xdr:rowOff>123825</xdr:rowOff>
        </xdr:to>
        <xdr:sp macro="" textlink="">
          <xdr:nvSpPr>
            <xdr:cNvPr id="21507" name="Check Box 3" descr="Select of 3 or more credits from Optimization Modeling category"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17</xdr:row>
          <xdr:rowOff>9525</xdr:rowOff>
        </xdr:from>
        <xdr:to>
          <xdr:col>11</xdr:col>
          <xdr:colOff>428625</xdr:colOff>
          <xdr:row>18</xdr:row>
          <xdr:rowOff>123825</xdr:rowOff>
        </xdr:to>
        <xdr:sp macro="" textlink="">
          <xdr:nvSpPr>
            <xdr:cNvPr id="21508" name="Check Box 4" descr="Select if three or more credits from Stochastic Modeling category" hidden="1">
              <a:extLst>
                <a:ext uri="{63B3BB69-23CF-44E3-9099-C40C66FF867C}">
                  <a14:compatExt spid="_x0000_s21508"/>
                </a:ext>
                <a:ext uri="{FF2B5EF4-FFF2-40B4-BE49-F238E27FC236}">
                  <a16:creationId xmlns:a16="http://schemas.microsoft.com/office/drawing/2014/main" id="{00000000-0008-0000-00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19</xdr:row>
          <xdr:rowOff>9525</xdr:rowOff>
        </xdr:from>
        <xdr:to>
          <xdr:col>11</xdr:col>
          <xdr:colOff>428625</xdr:colOff>
          <xdr:row>20</xdr:row>
          <xdr:rowOff>123825</xdr:rowOff>
        </xdr:to>
        <xdr:sp macro="" textlink="">
          <xdr:nvSpPr>
            <xdr:cNvPr id="21510" name="Check Box 6" descr="Select if 3 or more credit hours from Data Science &amp; Statistical Modeling category" hidden="1">
              <a:extLst>
                <a:ext uri="{63B3BB69-23CF-44E3-9099-C40C66FF867C}">
                  <a14:compatExt spid="_x0000_s21510"/>
                </a:ext>
                <a:ext uri="{FF2B5EF4-FFF2-40B4-BE49-F238E27FC236}">
                  <a16:creationId xmlns:a16="http://schemas.microsoft.com/office/drawing/2014/main" id="{00000000-0008-0000-00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11</xdr:row>
          <xdr:rowOff>9525</xdr:rowOff>
        </xdr:from>
        <xdr:to>
          <xdr:col>11</xdr:col>
          <xdr:colOff>428625</xdr:colOff>
          <xdr:row>12</xdr:row>
          <xdr:rowOff>104775</xdr:rowOff>
        </xdr:to>
        <xdr:sp macro="" textlink="">
          <xdr:nvSpPr>
            <xdr:cNvPr id="21511" name="Check Box 7" descr="Select if 12 or more credits from ORIE Core Course List (handbook page 6-8)" hidden="1">
              <a:extLst>
                <a:ext uri="{63B3BB69-23CF-44E3-9099-C40C66FF867C}">
                  <a14:compatExt spid="_x0000_s21511"/>
                </a:ext>
                <a:ext uri="{FF2B5EF4-FFF2-40B4-BE49-F238E27FC236}">
                  <a16:creationId xmlns:a16="http://schemas.microsoft.com/office/drawing/2014/main" id="{00000000-0008-0000-00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xdr:row>
          <xdr:rowOff>9525</xdr:rowOff>
        </xdr:from>
        <xdr:to>
          <xdr:col>11</xdr:col>
          <xdr:colOff>428625</xdr:colOff>
          <xdr:row>14</xdr:row>
          <xdr:rowOff>123825</xdr:rowOff>
        </xdr:to>
        <xdr:sp macro="" textlink="">
          <xdr:nvSpPr>
            <xdr:cNvPr id="21512" name="Check Box 8" descr="Select if 9 or more credits from ORIE courses" hidden="1">
              <a:extLst>
                <a:ext uri="{63B3BB69-23CF-44E3-9099-C40C66FF867C}">
                  <a14:compatExt spid="_x0000_s21512"/>
                </a:ext>
                <a:ext uri="{FF2B5EF4-FFF2-40B4-BE49-F238E27FC236}">
                  <a16:creationId xmlns:a16="http://schemas.microsoft.com/office/drawing/2014/main" id="{00000000-0008-0000-00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canvas.cornell.edu/courses/2651"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s://classes.cornell.edu/browse/roster/FA24" TargetMode="External"/><Relationship Id="rId1" Type="http://schemas.openxmlformats.org/officeDocument/2006/relationships/hyperlink" Target="https://www.orie.cornell.edu/orie/programs/meng-degree-ithaca/meng-resources"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S45"/>
  <sheetViews>
    <sheetView showGridLines="0" showRuler="0" zoomScale="90" zoomScaleNormal="90" zoomScalePageLayoutView="90" workbookViewId="0">
      <selection activeCell="A2" sqref="A2:H45"/>
    </sheetView>
  </sheetViews>
  <sheetFormatPr defaultRowHeight="12.75" x14ac:dyDescent="0.2"/>
  <cols>
    <col min="1" max="8" width="18.7109375" customWidth="1"/>
    <col min="9" max="9" width="2.85546875" customWidth="1"/>
    <col min="10" max="10" width="16.28515625" customWidth="1"/>
    <col min="11" max="11" width="24.42578125" customWidth="1"/>
    <col min="12" max="12" width="7.140625" customWidth="1"/>
    <col min="13" max="13" width="2.42578125" customWidth="1"/>
  </cols>
  <sheetData>
    <row r="1" spans="1:19" ht="45" customHeight="1" thickBot="1" x14ac:dyDescent="0.25">
      <c r="A1" s="144" t="s">
        <v>39</v>
      </c>
      <c r="B1" s="145"/>
      <c r="C1" s="145"/>
      <c r="D1" s="145"/>
      <c r="E1" s="145"/>
      <c r="F1" s="145"/>
      <c r="G1" s="145"/>
      <c r="H1" s="145"/>
      <c r="I1" s="145"/>
      <c r="J1" s="145"/>
      <c r="K1" s="145"/>
      <c r="L1" s="145"/>
      <c r="M1" s="146"/>
    </row>
    <row r="2" spans="1:19" ht="12.75" customHeight="1" x14ac:dyDescent="0.2">
      <c r="A2" s="147" t="s">
        <v>509</v>
      </c>
      <c r="B2" s="148"/>
      <c r="C2" s="148"/>
      <c r="D2" s="148"/>
      <c r="E2" s="148"/>
      <c r="F2" s="148"/>
      <c r="G2" s="148"/>
      <c r="H2" s="149"/>
      <c r="I2" s="17"/>
      <c r="J2" s="15"/>
      <c r="K2" s="15"/>
      <c r="L2" s="15"/>
      <c r="M2" s="18"/>
      <c r="N2" s="4"/>
    </row>
    <row r="3" spans="1:19" ht="12.75" customHeight="1" x14ac:dyDescent="0.2">
      <c r="A3" s="147"/>
      <c r="B3" s="148"/>
      <c r="C3" s="148"/>
      <c r="D3" s="148"/>
      <c r="E3" s="148"/>
      <c r="F3" s="148"/>
      <c r="G3" s="148"/>
      <c r="H3" s="149"/>
      <c r="I3" s="1"/>
      <c r="J3" s="20" t="s">
        <v>66</v>
      </c>
      <c r="K3" s="11"/>
      <c r="L3" s="11"/>
      <c r="M3" s="2"/>
      <c r="N3" s="4"/>
    </row>
    <row r="4" spans="1:19" ht="12.75" customHeight="1" x14ac:dyDescent="0.2">
      <c r="A4" s="147"/>
      <c r="B4" s="148"/>
      <c r="C4" s="148"/>
      <c r="D4" s="148"/>
      <c r="E4" s="148"/>
      <c r="F4" s="148"/>
      <c r="G4" s="148"/>
      <c r="H4" s="149"/>
      <c r="I4" s="1"/>
      <c r="J4" s="16" t="s">
        <v>73</v>
      </c>
      <c r="K4" s="11"/>
      <c r="L4" s="11"/>
      <c r="M4" s="2"/>
      <c r="N4" s="4"/>
    </row>
    <row r="5" spans="1:19" ht="12.75" customHeight="1" x14ac:dyDescent="0.2">
      <c r="A5" s="147"/>
      <c r="B5" s="148"/>
      <c r="C5" s="148"/>
      <c r="D5" s="148"/>
      <c r="E5" s="148"/>
      <c r="F5" s="148"/>
      <c r="G5" s="148"/>
      <c r="H5" s="149"/>
      <c r="I5" s="1"/>
      <c r="J5" s="16" t="s">
        <v>44</v>
      </c>
      <c r="K5" s="11"/>
      <c r="L5" s="11"/>
      <c r="M5" s="2"/>
      <c r="N5" s="4"/>
    </row>
    <row r="6" spans="1:19" ht="12.75" customHeight="1" x14ac:dyDescent="0.2">
      <c r="A6" s="147"/>
      <c r="B6" s="148"/>
      <c r="C6" s="148"/>
      <c r="D6" s="148"/>
      <c r="E6" s="148"/>
      <c r="F6" s="148"/>
      <c r="G6" s="148"/>
      <c r="H6" s="149"/>
      <c r="I6" s="1"/>
      <c r="J6" s="16" t="s">
        <v>105</v>
      </c>
      <c r="K6" s="11"/>
      <c r="L6" s="11"/>
      <c r="M6" s="2"/>
      <c r="N6" s="4"/>
    </row>
    <row r="7" spans="1:19" ht="12.75" customHeight="1" x14ac:dyDescent="0.2">
      <c r="A7" s="147"/>
      <c r="B7" s="148"/>
      <c r="C7" s="148"/>
      <c r="D7" s="148"/>
      <c r="E7" s="148"/>
      <c r="F7" s="148"/>
      <c r="G7" s="148"/>
      <c r="H7" s="149"/>
      <c r="I7" s="1"/>
      <c r="J7" s="11"/>
      <c r="K7" s="11"/>
      <c r="L7" s="11"/>
      <c r="M7" s="2"/>
    </row>
    <row r="8" spans="1:19" ht="12.75" customHeight="1" x14ac:dyDescent="0.2">
      <c r="A8" s="147"/>
      <c r="B8" s="148"/>
      <c r="C8" s="148"/>
      <c r="D8" s="148"/>
      <c r="E8" s="148"/>
      <c r="F8" s="148"/>
      <c r="G8" s="148"/>
      <c r="H8" s="149"/>
      <c r="I8" s="1"/>
      <c r="J8" s="100"/>
      <c r="K8" s="11"/>
      <c r="L8" s="11"/>
      <c r="M8" s="2"/>
    </row>
    <row r="9" spans="1:19" ht="12.75" customHeight="1" x14ac:dyDescent="0.2">
      <c r="A9" s="147"/>
      <c r="B9" s="148"/>
      <c r="C9" s="148"/>
      <c r="D9" s="148"/>
      <c r="E9" s="148"/>
      <c r="F9" s="148"/>
      <c r="G9" s="148"/>
      <c r="H9" s="149"/>
      <c r="I9" s="1"/>
      <c r="J9" s="21"/>
      <c r="K9" s="21"/>
      <c r="L9" s="21"/>
      <c r="M9" s="2"/>
    </row>
    <row r="10" spans="1:19" ht="12.75" customHeight="1" x14ac:dyDescent="0.2">
      <c r="A10" s="147"/>
      <c r="B10" s="148"/>
      <c r="C10" s="148"/>
      <c r="D10" s="148"/>
      <c r="E10" s="148"/>
      <c r="F10" s="148"/>
      <c r="G10" s="148"/>
      <c r="H10" s="149"/>
      <c r="I10" s="1"/>
      <c r="J10" s="161" t="s">
        <v>62</v>
      </c>
      <c r="K10" s="162"/>
      <c r="L10" s="163"/>
      <c r="M10" s="2"/>
    </row>
    <row r="11" spans="1:19" ht="12.75" customHeight="1" x14ac:dyDescent="0.2">
      <c r="A11" s="147"/>
      <c r="B11" s="148"/>
      <c r="C11" s="148"/>
      <c r="D11" s="148"/>
      <c r="E11" s="148"/>
      <c r="F11" s="148"/>
      <c r="G11" s="148"/>
      <c r="H11" s="149"/>
      <c r="I11" s="1"/>
      <c r="J11" s="164"/>
      <c r="K11" s="165"/>
      <c r="L11" s="166"/>
      <c r="M11" s="13"/>
      <c r="N11" s="12"/>
      <c r="O11" s="12"/>
      <c r="P11" s="12"/>
      <c r="Q11" s="12"/>
      <c r="R11" s="12"/>
      <c r="S11" s="12"/>
    </row>
    <row r="12" spans="1:19" ht="14.25" customHeight="1" x14ac:dyDescent="0.2">
      <c r="A12" s="147"/>
      <c r="B12" s="148"/>
      <c r="C12" s="148"/>
      <c r="D12" s="148"/>
      <c r="E12" s="148"/>
      <c r="F12" s="148"/>
      <c r="G12" s="148"/>
      <c r="H12" s="149"/>
      <c r="I12" s="1"/>
      <c r="J12" s="153" t="s">
        <v>511</v>
      </c>
      <c r="K12" s="154"/>
      <c r="L12" s="29"/>
      <c r="M12" s="13"/>
      <c r="N12" s="12"/>
      <c r="O12" s="12"/>
      <c r="P12" s="12"/>
      <c r="Q12" s="12"/>
      <c r="R12" s="12"/>
      <c r="S12" s="12"/>
    </row>
    <row r="13" spans="1:19" ht="12.75" customHeight="1" x14ac:dyDescent="0.2">
      <c r="A13" s="147"/>
      <c r="B13" s="148"/>
      <c r="C13" s="148"/>
      <c r="D13" s="148"/>
      <c r="E13" s="148"/>
      <c r="F13" s="148"/>
      <c r="G13" s="148"/>
      <c r="H13" s="149"/>
      <c r="I13" s="1"/>
      <c r="J13" s="155"/>
      <c r="K13" s="156"/>
      <c r="L13" s="30"/>
      <c r="M13" s="13"/>
      <c r="N13" s="12"/>
      <c r="O13" s="12"/>
      <c r="P13" s="12"/>
      <c r="Q13" s="12"/>
      <c r="R13" s="12"/>
      <c r="S13" s="12"/>
    </row>
    <row r="14" spans="1:19" ht="12.75" customHeight="1" x14ac:dyDescent="0.2">
      <c r="A14" s="147"/>
      <c r="B14" s="148"/>
      <c r="C14" s="148"/>
      <c r="D14" s="148"/>
      <c r="E14" s="148"/>
      <c r="F14" s="148"/>
      <c r="G14" s="148"/>
      <c r="H14" s="149"/>
      <c r="I14" s="1"/>
      <c r="J14" s="157" t="s">
        <v>510</v>
      </c>
      <c r="K14" s="158"/>
      <c r="L14" s="29"/>
      <c r="M14" s="13"/>
      <c r="N14" s="12"/>
      <c r="O14" s="12"/>
      <c r="P14" s="12"/>
      <c r="Q14" s="12"/>
      <c r="R14" s="12"/>
      <c r="S14" s="12"/>
    </row>
    <row r="15" spans="1:19" ht="12.75" customHeight="1" x14ac:dyDescent="0.2">
      <c r="A15" s="147"/>
      <c r="B15" s="148"/>
      <c r="C15" s="148"/>
      <c r="D15" s="148"/>
      <c r="E15" s="148"/>
      <c r="F15" s="148"/>
      <c r="G15" s="148"/>
      <c r="H15" s="149"/>
      <c r="I15" s="1"/>
      <c r="J15" s="159"/>
      <c r="K15" s="160"/>
      <c r="L15" s="30"/>
      <c r="M15" s="13"/>
      <c r="N15" s="12"/>
      <c r="O15" s="12"/>
      <c r="P15" s="12"/>
      <c r="Q15" s="12"/>
      <c r="R15" s="12"/>
      <c r="S15" s="12"/>
    </row>
    <row r="16" spans="1:19" ht="12.75" customHeight="1" x14ac:dyDescent="0.2">
      <c r="A16" s="147"/>
      <c r="B16" s="148"/>
      <c r="C16" s="148"/>
      <c r="D16" s="148"/>
      <c r="E16" s="148"/>
      <c r="F16" s="148"/>
      <c r="G16" s="148"/>
      <c r="H16" s="149"/>
      <c r="I16" s="1"/>
      <c r="J16" s="157" t="s">
        <v>64</v>
      </c>
      <c r="K16" s="158"/>
      <c r="L16" s="29"/>
      <c r="M16" s="13"/>
      <c r="N16" s="12"/>
      <c r="O16" s="12"/>
      <c r="P16" s="12"/>
      <c r="Q16" s="12"/>
      <c r="R16" s="12"/>
      <c r="S16" s="12"/>
    </row>
    <row r="17" spans="1:19" ht="12.75" customHeight="1" x14ac:dyDescent="0.2">
      <c r="A17" s="147"/>
      <c r="B17" s="148"/>
      <c r="C17" s="148"/>
      <c r="D17" s="148"/>
      <c r="E17" s="148"/>
      <c r="F17" s="148"/>
      <c r="G17" s="148"/>
      <c r="H17" s="149"/>
      <c r="I17" s="1"/>
      <c r="J17" s="159"/>
      <c r="K17" s="160"/>
      <c r="L17" s="30"/>
      <c r="M17" s="13"/>
      <c r="N17" s="12"/>
      <c r="O17" s="12"/>
      <c r="P17" s="12"/>
      <c r="Q17" s="12"/>
      <c r="R17" s="12"/>
      <c r="S17" s="12"/>
    </row>
    <row r="18" spans="1:19" ht="12.75" customHeight="1" x14ac:dyDescent="0.2">
      <c r="A18" s="147"/>
      <c r="B18" s="148"/>
      <c r="C18" s="148"/>
      <c r="D18" s="148"/>
      <c r="E18" s="148"/>
      <c r="F18" s="148"/>
      <c r="G18" s="148"/>
      <c r="H18" s="149"/>
      <c r="I18" s="1"/>
      <c r="J18" s="157" t="s">
        <v>65</v>
      </c>
      <c r="K18" s="158"/>
      <c r="L18" s="29"/>
      <c r="M18" s="13"/>
      <c r="N18" s="12"/>
      <c r="O18" s="12"/>
      <c r="P18" s="12"/>
      <c r="Q18" s="12"/>
      <c r="R18" s="12"/>
      <c r="S18" s="12"/>
    </row>
    <row r="19" spans="1:19" ht="12.75" customHeight="1" x14ac:dyDescent="0.2">
      <c r="A19" s="147"/>
      <c r="B19" s="148"/>
      <c r="C19" s="148"/>
      <c r="D19" s="148"/>
      <c r="E19" s="148"/>
      <c r="F19" s="148"/>
      <c r="G19" s="148"/>
      <c r="H19" s="149"/>
      <c r="I19" s="1"/>
      <c r="J19" s="159"/>
      <c r="K19" s="160"/>
      <c r="L19" s="30"/>
      <c r="M19" s="13"/>
      <c r="N19" s="12"/>
      <c r="O19" s="12"/>
      <c r="P19" s="12"/>
      <c r="Q19" s="12"/>
      <c r="R19" s="12"/>
      <c r="S19" s="12"/>
    </row>
    <row r="20" spans="1:19" ht="12.75" customHeight="1" x14ac:dyDescent="0.2">
      <c r="A20" s="147"/>
      <c r="B20" s="148"/>
      <c r="C20" s="148"/>
      <c r="D20" s="148"/>
      <c r="E20" s="148"/>
      <c r="F20" s="148"/>
      <c r="G20" s="148"/>
      <c r="H20" s="149"/>
      <c r="I20" s="1"/>
      <c r="J20" s="157" t="s">
        <v>63</v>
      </c>
      <c r="K20" s="158"/>
      <c r="L20" s="29"/>
      <c r="M20" s="13"/>
      <c r="N20" s="12"/>
      <c r="O20" s="12"/>
      <c r="P20" s="12"/>
      <c r="Q20" s="12"/>
      <c r="R20" s="12"/>
      <c r="S20" s="12"/>
    </row>
    <row r="21" spans="1:19" ht="12.75" customHeight="1" x14ac:dyDescent="0.2">
      <c r="A21" s="147"/>
      <c r="B21" s="148"/>
      <c r="C21" s="148"/>
      <c r="D21" s="148"/>
      <c r="E21" s="148"/>
      <c r="F21" s="148"/>
      <c r="G21" s="148"/>
      <c r="H21" s="149"/>
      <c r="I21" s="1"/>
      <c r="J21" s="159"/>
      <c r="K21" s="160"/>
      <c r="L21" s="30"/>
      <c r="M21" s="13"/>
      <c r="N21" s="12"/>
      <c r="O21" s="12"/>
      <c r="P21" s="12"/>
      <c r="Q21" s="12"/>
      <c r="R21" s="12"/>
      <c r="S21" s="12"/>
    </row>
    <row r="22" spans="1:19" ht="12.75" customHeight="1" x14ac:dyDescent="0.2">
      <c r="A22" s="147"/>
      <c r="B22" s="148"/>
      <c r="C22" s="148"/>
      <c r="D22" s="148"/>
      <c r="E22" s="148"/>
      <c r="F22" s="148"/>
      <c r="G22" s="148"/>
      <c r="H22" s="149"/>
      <c r="I22" s="1"/>
      <c r="M22" s="13"/>
      <c r="N22" s="12"/>
      <c r="O22" s="12"/>
      <c r="P22" s="12"/>
      <c r="Q22" s="12"/>
      <c r="R22" s="12"/>
      <c r="S22" s="12"/>
    </row>
    <row r="23" spans="1:19" ht="12.75" customHeight="1" x14ac:dyDescent="0.2">
      <c r="A23" s="147"/>
      <c r="B23" s="148"/>
      <c r="C23" s="148"/>
      <c r="D23" s="148"/>
      <c r="E23" s="148"/>
      <c r="F23" s="148"/>
      <c r="G23" s="148"/>
      <c r="H23" s="149"/>
      <c r="I23" s="1"/>
      <c r="M23" s="13"/>
      <c r="N23" s="12"/>
      <c r="O23" s="12"/>
      <c r="P23" s="12"/>
      <c r="Q23" s="12"/>
      <c r="R23" s="12"/>
      <c r="S23" s="12"/>
    </row>
    <row r="24" spans="1:19" ht="12.75" customHeight="1" x14ac:dyDescent="0.2">
      <c r="A24" s="147"/>
      <c r="B24" s="148"/>
      <c r="C24" s="148"/>
      <c r="D24" s="148"/>
      <c r="E24" s="148"/>
      <c r="F24" s="148"/>
      <c r="G24" s="148"/>
      <c r="H24" s="149"/>
      <c r="I24" s="1"/>
      <c r="M24" s="13"/>
      <c r="N24" s="12"/>
      <c r="O24" s="12"/>
      <c r="P24" s="12"/>
      <c r="Q24" s="12"/>
      <c r="R24" s="12"/>
      <c r="S24" s="12"/>
    </row>
    <row r="25" spans="1:19" ht="12.75" customHeight="1" x14ac:dyDescent="0.2">
      <c r="A25" s="147"/>
      <c r="B25" s="148"/>
      <c r="C25" s="148"/>
      <c r="D25" s="148"/>
      <c r="E25" s="148"/>
      <c r="F25" s="148"/>
      <c r="G25" s="148"/>
      <c r="H25" s="149"/>
      <c r="I25" s="1"/>
      <c r="J25" s="21"/>
      <c r="K25" s="21"/>
      <c r="L25" s="21"/>
      <c r="M25" s="13"/>
      <c r="N25" s="12"/>
      <c r="O25" s="12"/>
      <c r="P25" s="12"/>
      <c r="Q25" s="12"/>
      <c r="R25" s="12"/>
      <c r="S25" s="12"/>
    </row>
    <row r="26" spans="1:19" ht="12.75" customHeight="1" x14ac:dyDescent="0.2">
      <c r="A26" s="147"/>
      <c r="B26" s="148"/>
      <c r="C26" s="148"/>
      <c r="D26" s="148"/>
      <c r="E26" s="148"/>
      <c r="F26" s="148"/>
      <c r="G26" s="148"/>
      <c r="H26" s="149"/>
      <c r="I26" s="1"/>
      <c r="J26" s="21"/>
      <c r="K26" s="21"/>
      <c r="L26" s="21"/>
      <c r="M26" s="13"/>
      <c r="N26" s="12"/>
      <c r="O26" s="12"/>
      <c r="P26" s="12"/>
      <c r="Q26" s="12"/>
      <c r="R26" s="12"/>
      <c r="S26" s="12"/>
    </row>
    <row r="27" spans="1:19" ht="12.75" customHeight="1" x14ac:dyDescent="0.2">
      <c r="A27" s="147"/>
      <c r="B27" s="148"/>
      <c r="C27" s="148"/>
      <c r="D27" s="148"/>
      <c r="E27" s="148"/>
      <c r="F27" s="148"/>
      <c r="G27" s="148"/>
      <c r="H27" s="149"/>
      <c r="I27" s="1"/>
      <c r="J27" s="21"/>
      <c r="K27" s="21"/>
      <c r="L27" s="21"/>
      <c r="M27" s="13"/>
      <c r="N27" s="12"/>
      <c r="O27" s="12"/>
      <c r="P27" s="12"/>
      <c r="Q27" s="12"/>
      <c r="R27" s="12"/>
      <c r="S27" s="12"/>
    </row>
    <row r="28" spans="1:19" ht="12.75" customHeight="1" x14ac:dyDescent="0.2">
      <c r="A28" s="147"/>
      <c r="B28" s="148"/>
      <c r="C28" s="148"/>
      <c r="D28" s="148"/>
      <c r="E28" s="148"/>
      <c r="F28" s="148"/>
      <c r="G28" s="148"/>
      <c r="H28" s="149"/>
      <c r="I28" s="1"/>
      <c r="J28" s="21"/>
      <c r="K28" s="21"/>
      <c r="L28" s="21"/>
      <c r="M28" s="13"/>
      <c r="N28" s="12"/>
      <c r="O28" s="12"/>
      <c r="P28" s="12"/>
      <c r="Q28" s="12"/>
      <c r="R28" s="12"/>
      <c r="S28" s="12"/>
    </row>
    <row r="29" spans="1:19" ht="12.75" customHeight="1" x14ac:dyDescent="0.2">
      <c r="A29" s="147"/>
      <c r="B29" s="148"/>
      <c r="C29" s="148"/>
      <c r="D29" s="148"/>
      <c r="E29" s="148"/>
      <c r="F29" s="148"/>
      <c r="G29" s="148"/>
      <c r="H29" s="149"/>
      <c r="I29" s="1"/>
      <c r="J29" s="21"/>
      <c r="K29" s="21"/>
      <c r="L29" s="21"/>
      <c r="M29" s="13"/>
      <c r="N29" s="12"/>
      <c r="O29" s="12"/>
      <c r="P29" s="12"/>
      <c r="Q29" s="12"/>
      <c r="R29" s="12"/>
      <c r="S29" s="12"/>
    </row>
    <row r="30" spans="1:19" ht="12.75" customHeight="1" x14ac:dyDescent="0.2">
      <c r="A30" s="147"/>
      <c r="B30" s="148"/>
      <c r="C30" s="148"/>
      <c r="D30" s="148"/>
      <c r="E30" s="148"/>
      <c r="F30" s="148"/>
      <c r="G30" s="148"/>
      <c r="H30" s="149"/>
      <c r="I30" s="1"/>
      <c r="J30" s="21"/>
      <c r="K30" s="21"/>
      <c r="L30" s="21"/>
      <c r="M30" s="13"/>
      <c r="N30" s="12"/>
      <c r="O30" s="12"/>
      <c r="P30" s="12"/>
      <c r="Q30" s="12"/>
      <c r="R30" s="12"/>
      <c r="S30" s="12"/>
    </row>
    <row r="31" spans="1:19" ht="12.75" customHeight="1" x14ac:dyDescent="0.2">
      <c r="A31" s="147"/>
      <c r="B31" s="148"/>
      <c r="C31" s="148"/>
      <c r="D31" s="148"/>
      <c r="E31" s="148"/>
      <c r="F31" s="148"/>
      <c r="G31" s="148"/>
      <c r="H31" s="149"/>
      <c r="I31" s="1"/>
      <c r="J31" s="21"/>
      <c r="K31" s="21"/>
      <c r="L31" s="21"/>
      <c r="M31" s="13"/>
      <c r="N31" s="12"/>
      <c r="O31" s="12"/>
      <c r="P31" s="12"/>
      <c r="Q31" s="12"/>
      <c r="R31" s="12"/>
      <c r="S31" s="12"/>
    </row>
    <row r="32" spans="1:19" ht="12.75" customHeight="1" x14ac:dyDescent="0.2">
      <c r="A32" s="147"/>
      <c r="B32" s="148"/>
      <c r="C32" s="148"/>
      <c r="D32" s="148"/>
      <c r="E32" s="148"/>
      <c r="F32" s="148"/>
      <c r="G32" s="148"/>
      <c r="H32" s="149"/>
      <c r="I32" s="1"/>
      <c r="J32" s="21"/>
      <c r="K32" s="21"/>
      <c r="L32" s="21"/>
      <c r="M32" s="13"/>
      <c r="N32" s="12"/>
      <c r="O32" s="12"/>
      <c r="P32" s="12"/>
      <c r="Q32" s="12"/>
      <c r="R32" s="12"/>
      <c r="S32" s="12"/>
    </row>
    <row r="33" spans="1:19" ht="12.75" customHeight="1" x14ac:dyDescent="0.2">
      <c r="A33" s="147"/>
      <c r="B33" s="148"/>
      <c r="C33" s="148"/>
      <c r="D33" s="148"/>
      <c r="E33" s="148"/>
      <c r="F33" s="148"/>
      <c r="G33" s="148"/>
      <c r="H33" s="149"/>
      <c r="I33" s="1"/>
      <c r="J33" s="21"/>
      <c r="K33" s="21"/>
      <c r="L33" s="21"/>
      <c r="M33" s="13"/>
      <c r="N33" s="12"/>
      <c r="O33" s="12"/>
      <c r="P33" s="12"/>
      <c r="Q33" s="12"/>
      <c r="R33" s="12"/>
      <c r="S33" s="12"/>
    </row>
    <row r="34" spans="1:19" ht="12.75" customHeight="1" x14ac:dyDescent="0.2">
      <c r="A34" s="147"/>
      <c r="B34" s="148"/>
      <c r="C34" s="148"/>
      <c r="D34" s="148"/>
      <c r="E34" s="148"/>
      <c r="F34" s="148"/>
      <c r="G34" s="148"/>
      <c r="H34" s="149"/>
      <c r="I34" s="1"/>
      <c r="J34" s="21"/>
      <c r="K34" s="21"/>
      <c r="L34" s="21"/>
      <c r="M34" s="2"/>
    </row>
    <row r="35" spans="1:19" ht="12.75" customHeight="1" x14ac:dyDescent="0.2">
      <c r="A35" s="147"/>
      <c r="B35" s="148"/>
      <c r="C35" s="148"/>
      <c r="D35" s="148"/>
      <c r="E35" s="148"/>
      <c r="F35" s="148"/>
      <c r="G35" s="148"/>
      <c r="H35" s="149"/>
      <c r="I35" s="1"/>
      <c r="J35" s="21"/>
      <c r="K35" s="21"/>
      <c r="L35" s="21"/>
      <c r="M35" s="2"/>
    </row>
    <row r="36" spans="1:19" ht="12.75" customHeight="1" x14ac:dyDescent="0.2">
      <c r="A36" s="147"/>
      <c r="B36" s="148"/>
      <c r="C36" s="148"/>
      <c r="D36" s="148"/>
      <c r="E36" s="148"/>
      <c r="F36" s="148"/>
      <c r="G36" s="148"/>
      <c r="H36" s="149"/>
      <c r="I36" s="1"/>
      <c r="J36" s="21"/>
      <c r="K36" s="21"/>
      <c r="L36" s="21"/>
      <c r="M36" s="2"/>
    </row>
    <row r="37" spans="1:19" ht="12.75" customHeight="1" x14ac:dyDescent="0.2">
      <c r="A37" s="147"/>
      <c r="B37" s="148"/>
      <c r="C37" s="148"/>
      <c r="D37" s="148"/>
      <c r="E37" s="148"/>
      <c r="F37" s="148"/>
      <c r="G37" s="148"/>
      <c r="H37" s="149"/>
      <c r="I37" s="1"/>
      <c r="J37" s="21"/>
      <c r="K37" s="21"/>
      <c r="L37" s="21"/>
      <c r="M37" s="2"/>
    </row>
    <row r="38" spans="1:19" ht="12.75" customHeight="1" x14ac:dyDescent="0.2">
      <c r="A38" s="147"/>
      <c r="B38" s="148"/>
      <c r="C38" s="148"/>
      <c r="D38" s="148"/>
      <c r="E38" s="148"/>
      <c r="F38" s="148"/>
      <c r="G38" s="148"/>
      <c r="H38" s="149"/>
      <c r="I38" s="1"/>
      <c r="J38" s="21"/>
      <c r="K38" s="21"/>
      <c r="L38" s="21"/>
      <c r="M38" s="2"/>
    </row>
    <row r="39" spans="1:19" ht="12.75" customHeight="1" x14ac:dyDescent="0.2">
      <c r="A39" s="147"/>
      <c r="B39" s="148"/>
      <c r="C39" s="148"/>
      <c r="D39" s="148"/>
      <c r="E39" s="148"/>
      <c r="F39" s="148"/>
      <c r="G39" s="148"/>
      <c r="H39" s="149"/>
      <c r="I39" s="1"/>
      <c r="J39" s="21"/>
      <c r="K39" s="21"/>
      <c r="L39" s="21"/>
      <c r="M39" s="2"/>
    </row>
    <row r="40" spans="1:19" ht="12.75" customHeight="1" x14ac:dyDescent="0.2">
      <c r="A40" s="147"/>
      <c r="B40" s="148"/>
      <c r="C40" s="148"/>
      <c r="D40" s="148"/>
      <c r="E40" s="148"/>
      <c r="F40" s="148"/>
      <c r="G40" s="148"/>
      <c r="H40" s="149"/>
      <c r="I40" s="1"/>
      <c r="J40" s="21"/>
      <c r="K40" s="21"/>
      <c r="L40" s="21"/>
      <c r="M40" s="2"/>
    </row>
    <row r="41" spans="1:19" ht="12.75" customHeight="1" x14ac:dyDescent="0.2">
      <c r="A41" s="147"/>
      <c r="B41" s="148"/>
      <c r="C41" s="148"/>
      <c r="D41" s="148"/>
      <c r="E41" s="148"/>
      <c r="F41" s="148"/>
      <c r="G41" s="148"/>
      <c r="H41" s="149"/>
      <c r="I41" s="1"/>
      <c r="J41" s="21"/>
      <c r="K41" s="21"/>
      <c r="L41" s="21"/>
      <c r="M41" s="2"/>
    </row>
    <row r="42" spans="1:19" ht="12.75" customHeight="1" x14ac:dyDescent="0.2">
      <c r="A42" s="147"/>
      <c r="B42" s="148"/>
      <c r="C42" s="148"/>
      <c r="D42" s="148"/>
      <c r="E42" s="148"/>
      <c r="F42" s="148"/>
      <c r="G42" s="148"/>
      <c r="H42" s="149"/>
      <c r="I42" s="1"/>
      <c r="J42" s="21"/>
      <c r="K42" s="21"/>
      <c r="L42" s="21"/>
      <c r="M42" s="2"/>
    </row>
    <row r="43" spans="1:19" ht="12.75" customHeight="1" x14ac:dyDescent="0.2">
      <c r="A43" s="147"/>
      <c r="B43" s="148"/>
      <c r="C43" s="148"/>
      <c r="D43" s="148"/>
      <c r="E43" s="148"/>
      <c r="F43" s="148"/>
      <c r="G43" s="148"/>
      <c r="H43" s="149"/>
      <c r="I43" s="1"/>
      <c r="J43" s="21"/>
      <c r="K43" s="21"/>
      <c r="L43" s="21"/>
      <c r="M43" s="2"/>
    </row>
    <row r="44" spans="1:19" ht="175.5" customHeight="1" x14ac:dyDescent="0.2">
      <c r="A44" s="147"/>
      <c r="B44" s="148"/>
      <c r="C44" s="148"/>
      <c r="D44" s="148"/>
      <c r="E44" s="148"/>
      <c r="F44" s="148"/>
      <c r="G44" s="148"/>
      <c r="H44" s="149"/>
      <c r="I44" s="1"/>
      <c r="J44" s="21"/>
      <c r="K44" s="21"/>
      <c r="L44" s="21"/>
      <c r="M44" s="2"/>
    </row>
    <row r="45" spans="1:19" ht="375.75" customHeight="1" thickBot="1" x14ac:dyDescent="0.25">
      <c r="A45" s="150"/>
      <c r="B45" s="151"/>
      <c r="C45" s="151"/>
      <c r="D45" s="151"/>
      <c r="E45" s="151"/>
      <c r="F45" s="151"/>
      <c r="G45" s="151"/>
      <c r="H45" s="152"/>
      <c r="I45" s="19"/>
      <c r="J45" s="48"/>
      <c r="K45" s="48"/>
      <c r="L45" s="48"/>
      <c r="M45" s="14"/>
    </row>
  </sheetData>
  <sheetProtection sheet="1" objects="1" scenarios="1" formatColumns="0" formatRows="0"/>
  <mergeCells count="8">
    <mergeCell ref="A1:M1"/>
    <mergeCell ref="A2:H45"/>
    <mergeCell ref="J12:K13"/>
    <mergeCell ref="J20:K21"/>
    <mergeCell ref="J18:K19"/>
    <mergeCell ref="J14:K15"/>
    <mergeCell ref="J10:L11"/>
    <mergeCell ref="J16:K17"/>
  </mergeCells>
  <hyperlinks>
    <hyperlink ref="J4" r:id="rId1" display="Study Plans" xr:uid="{00000000-0004-0000-0000-000000000000}"/>
    <hyperlink ref="J5" r:id="rId2" xr:uid="{00000000-0004-0000-0000-000001000000}"/>
    <hyperlink ref="J6" r:id="rId3" display="   ORIE MEng Activities site on Canvas" xr:uid="{00000000-0004-0000-0000-000002000000}"/>
  </hyperlinks>
  <printOptions horizontalCentered="1"/>
  <pageMargins left="0.15" right="0.15" top="0.25" bottom="0.25" header="0.3" footer="0.3"/>
  <pageSetup scale="68" orientation="landscape" r:id="rId4"/>
  <drawing r:id="rId5"/>
  <legacyDrawing r:id="rId6"/>
  <mc:AlternateContent xmlns:mc="http://schemas.openxmlformats.org/markup-compatibility/2006">
    <mc:Choice Requires="x14">
      <controls>
        <mc:AlternateContent xmlns:mc="http://schemas.openxmlformats.org/markup-compatibility/2006">
          <mc:Choice Requires="x14">
            <control shapeId="21506" r:id="rId7" name="Check Box 2">
              <controlPr defaultSize="0" autoFill="0" autoLine="0" autoPict="0">
                <anchor moveWithCells="1">
                  <from>
                    <xdr:col>11</xdr:col>
                    <xdr:colOff>209550</xdr:colOff>
                    <xdr:row>11</xdr:row>
                    <xdr:rowOff>9525</xdr:rowOff>
                  </from>
                  <to>
                    <xdr:col>11</xdr:col>
                    <xdr:colOff>428625</xdr:colOff>
                    <xdr:row>12</xdr:row>
                    <xdr:rowOff>104775</xdr:rowOff>
                  </to>
                </anchor>
              </controlPr>
            </control>
          </mc:Choice>
        </mc:AlternateContent>
        <mc:AlternateContent xmlns:mc="http://schemas.openxmlformats.org/markup-compatibility/2006">
          <mc:Choice Requires="x14">
            <control shapeId="21507" r:id="rId8" name="Check Box 3">
              <controlPr defaultSize="0" autoFill="0" autoLine="0" autoPict="0" altText="Select of 3 or more credits from Optimization Modeling category">
                <anchor moveWithCells="1">
                  <from>
                    <xdr:col>11</xdr:col>
                    <xdr:colOff>209550</xdr:colOff>
                    <xdr:row>15</xdr:row>
                    <xdr:rowOff>9525</xdr:rowOff>
                  </from>
                  <to>
                    <xdr:col>11</xdr:col>
                    <xdr:colOff>428625</xdr:colOff>
                    <xdr:row>16</xdr:row>
                    <xdr:rowOff>123825</xdr:rowOff>
                  </to>
                </anchor>
              </controlPr>
            </control>
          </mc:Choice>
        </mc:AlternateContent>
        <mc:AlternateContent xmlns:mc="http://schemas.openxmlformats.org/markup-compatibility/2006">
          <mc:Choice Requires="x14">
            <control shapeId="21508" r:id="rId9" name="Check Box 4">
              <controlPr defaultSize="0" autoFill="0" autoLine="0" autoPict="0" altText="Select if three or more credits from Stochastic Modeling category">
                <anchor moveWithCells="1">
                  <from>
                    <xdr:col>11</xdr:col>
                    <xdr:colOff>209550</xdr:colOff>
                    <xdr:row>17</xdr:row>
                    <xdr:rowOff>9525</xdr:rowOff>
                  </from>
                  <to>
                    <xdr:col>11</xdr:col>
                    <xdr:colOff>428625</xdr:colOff>
                    <xdr:row>18</xdr:row>
                    <xdr:rowOff>123825</xdr:rowOff>
                  </to>
                </anchor>
              </controlPr>
            </control>
          </mc:Choice>
        </mc:AlternateContent>
        <mc:AlternateContent xmlns:mc="http://schemas.openxmlformats.org/markup-compatibility/2006">
          <mc:Choice Requires="x14">
            <control shapeId="21510" r:id="rId10" name="Check Box 6">
              <controlPr defaultSize="0" autoFill="0" autoLine="0" autoPict="0" altText="Select if 3 or more credit hours from Data Science &amp; Statistical Modeling category">
                <anchor moveWithCells="1">
                  <from>
                    <xdr:col>11</xdr:col>
                    <xdr:colOff>209550</xdr:colOff>
                    <xdr:row>19</xdr:row>
                    <xdr:rowOff>9525</xdr:rowOff>
                  </from>
                  <to>
                    <xdr:col>11</xdr:col>
                    <xdr:colOff>428625</xdr:colOff>
                    <xdr:row>20</xdr:row>
                    <xdr:rowOff>123825</xdr:rowOff>
                  </to>
                </anchor>
              </controlPr>
            </control>
          </mc:Choice>
        </mc:AlternateContent>
        <mc:AlternateContent xmlns:mc="http://schemas.openxmlformats.org/markup-compatibility/2006">
          <mc:Choice Requires="x14">
            <control shapeId="21511" r:id="rId11" name="Check Box 7">
              <controlPr defaultSize="0" autoFill="0" autoLine="0" autoPict="0" altText="Select if 12 or more credits from ORIE Core Course List (handbook page 6-8)">
                <anchor moveWithCells="1">
                  <from>
                    <xdr:col>11</xdr:col>
                    <xdr:colOff>209550</xdr:colOff>
                    <xdr:row>11</xdr:row>
                    <xdr:rowOff>9525</xdr:rowOff>
                  </from>
                  <to>
                    <xdr:col>11</xdr:col>
                    <xdr:colOff>428625</xdr:colOff>
                    <xdr:row>12</xdr:row>
                    <xdr:rowOff>104775</xdr:rowOff>
                  </to>
                </anchor>
              </controlPr>
            </control>
          </mc:Choice>
        </mc:AlternateContent>
        <mc:AlternateContent xmlns:mc="http://schemas.openxmlformats.org/markup-compatibility/2006">
          <mc:Choice Requires="x14">
            <control shapeId="21512" r:id="rId12" name="Check Box 8">
              <controlPr defaultSize="0" autoFill="0" autoLine="0" autoPict="0" altText="Select if 9 or more credits from ORIE courses">
                <anchor moveWithCells="1">
                  <from>
                    <xdr:col>11</xdr:col>
                    <xdr:colOff>209550</xdr:colOff>
                    <xdr:row>13</xdr:row>
                    <xdr:rowOff>9525</xdr:rowOff>
                  </from>
                  <to>
                    <xdr:col>11</xdr:col>
                    <xdr:colOff>428625</xdr:colOff>
                    <xdr:row>14</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05"/>
  <sheetViews>
    <sheetView showGridLines="0" tabSelected="1" zoomScale="80" zoomScaleNormal="80" zoomScalePageLayoutView="70" workbookViewId="0">
      <selection activeCell="A18" sqref="A18"/>
    </sheetView>
  </sheetViews>
  <sheetFormatPr defaultColWidth="9.140625" defaultRowHeight="12.75" x14ac:dyDescent="0.2"/>
  <cols>
    <col min="1" max="1" width="58.5703125" style="60" customWidth="1"/>
    <col min="2" max="2" width="32.140625" style="60" customWidth="1"/>
    <col min="3" max="3" width="16.140625" style="60" customWidth="1"/>
    <col min="4" max="4" width="16.42578125" style="60" customWidth="1"/>
    <col min="5" max="6" width="10.85546875" style="60" customWidth="1"/>
    <col min="7" max="7" width="12.28515625" style="60" customWidth="1"/>
    <col min="8" max="8" width="12.42578125" style="60" customWidth="1"/>
    <col min="9" max="9" width="12.28515625" style="60" customWidth="1"/>
    <col min="10" max="10" width="15" style="60" customWidth="1"/>
    <col min="11" max="11" width="14.85546875" style="60" customWidth="1"/>
    <col min="12" max="12" width="15" style="60" customWidth="1"/>
    <col min="13" max="15" width="13.140625" style="60" customWidth="1"/>
    <col min="16" max="17" width="9.140625" style="60"/>
    <col min="18" max="18" width="19.7109375" style="60" bestFit="1" customWidth="1"/>
    <col min="19" max="16384" width="9.140625" style="60"/>
  </cols>
  <sheetData>
    <row r="1" spans="1:15" s="4" customFormat="1" ht="18.75" customHeight="1" x14ac:dyDescent="0.2">
      <c r="A1" s="180" t="s">
        <v>504</v>
      </c>
      <c r="B1" s="79"/>
      <c r="C1" s="79"/>
      <c r="D1" s="79"/>
      <c r="E1" s="79"/>
      <c r="F1" s="79"/>
      <c r="G1" s="79"/>
      <c r="H1" s="79"/>
      <c r="I1" s="79"/>
      <c r="J1" s="79"/>
      <c r="K1" s="79"/>
      <c r="L1" s="79"/>
      <c r="M1" s="79"/>
      <c r="N1" s="79"/>
      <c r="O1" s="82"/>
    </row>
    <row r="2" spans="1:15" s="4" customFormat="1" ht="24" customHeight="1" x14ac:dyDescent="0.2">
      <c r="A2" s="181"/>
      <c r="B2" s="80" t="s">
        <v>3</v>
      </c>
      <c r="C2" s="175"/>
      <c r="D2" s="175"/>
      <c r="E2" s="175"/>
      <c r="F2" s="81"/>
      <c r="G2" s="81"/>
      <c r="H2" s="80" t="s">
        <v>106</v>
      </c>
      <c r="I2" s="175"/>
      <c r="J2" s="175"/>
      <c r="K2" s="80" t="s">
        <v>107</v>
      </c>
      <c r="L2" s="103"/>
      <c r="O2" s="82"/>
    </row>
    <row r="3" spans="1:15" s="4" customFormat="1" ht="24" customHeight="1" x14ac:dyDescent="0.2">
      <c r="A3" s="181"/>
      <c r="B3" s="80" t="s">
        <v>4</v>
      </c>
      <c r="C3" s="184"/>
      <c r="D3" s="184"/>
      <c r="E3" s="184"/>
      <c r="F3" s="81"/>
      <c r="G3" s="81"/>
      <c r="H3" s="80" t="s">
        <v>0</v>
      </c>
      <c r="I3" s="43"/>
      <c r="O3" s="82"/>
    </row>
    <row r="4" spans="1:15" s="4" customFormat="1" ht="24" customHeight="1" thickBot="1" x14ac:dyDescent="0.25">
      <c r="A4" s="181"/>
      <c r="B4" s="80" t="s">
        <v>115</v>
      </c>
      <c r="C4" s="184"/>
      <c r="D4" s="184"/>
      <c r="H4" s="80" t="s">
        <v>1</v>
      </c>
      <c r="I4" s="43"/>
      <c r="O4" s="82"/>
    </row>
    <row r="5" spans="1:15" s="4" customFormat="1" ht="24" customHeight="1" x14ac:dyDescent="0.2">
      <c r="A5" s="182"/>
      <c r="B5" s="80" t="s">
        <v>117</v>
      </c>
      <c r="C5" s="184"/>
      <c r="D5" s="184"/>
      <c r="H5" s="80" t="s">
        <v>100</v>
      </c>
      <c r="I5" s="44"/>
      <c r="O5" s="82"/>
    </row>
    <row r="6" spans="1:15" s="4" customFormat="1" ht="24" customHeight="1" thickBot="1" x14ac:dyDescent="0.25">
      <c r="A6" s="183"/>
      <c r="B6" s="80" t="s">
        <v>118</v>
      </c>
      <c r="C6" s="184"/>
      <c r="D6" s="184"/>
      <c r="E6" s="101" t="s">
        <v>108</v>
      </c>
      <c r="H6" s="80" t="s">
        <v>2</v>
      </c>
      <c r="I6" s="45"/>
      <c r="J6" s="81"/>
      <c r="O6" s="82"/>
    </row>
    <row r="7" spans="1:15" s="4" customFormat="1" ht="8.25" customHeight="1" thickBot="1" x14ac:dyDescent="0.25">
      <c r="A7"/>
      <c r="B7" s="83"/>
      <c r="C7" s="83"/>
      <c r="D7" s="83"/>
      <c r="M7" s="83"/>
      <c r="O7" s="82"/>
    </row>
    <row r="8" spans="1:15" s="4" customFormat="1" ht="89.25" customHeight="1" thickBot="1" x14ac:dyDescent="0.3">
      <c r="A8" s="66" t="s">
        <v>505</v>
      </c>
      <c r="B8" s="67" t="s">
        <v>506</v>
      </c>
      <c r="C8" s="68" t="s">
        <v>42</v>
      </c>
      <c r="D8" s="69" t="str">
        <f>"Concentration Elective Credits"&amp;CHAR(10)&amp;"("&amp;IFERROR(INDEX(Elective_Cr,MATCH(Selected_Concentration,Concentration,0)),"??")&amp;" required)"</f>
        <v>Concentration Elective Credits
(?? required)</v>
      </c>
      <c r="E8" s="69" t="str">
        <f>IF(Selected_Concentration="FINANCIAL ENGINEERING","CFEM Elective Credits","Project Prep")</f>
        <v>Project Prep</v>
      </c>
      <c r="F8" s="69" t="s">
        <v>35</v>
      </c>
      <c r="G8" s="69" t="s">
        <v>55</v>
      </c>
      <c r="H8" s="69" t="s">
        <v>75</v>
      </c>
      <c r="I8" s="69" t="s">
        <v>86</v>
      </c>
      <c r="J8" s="69" t="s">
        <v>74</v>
      </c>
      <c r="K8" s="69" t="str">
        <f>"Business"&amp;CHAR(10)&amp;"Cr. Hrs."&amp;CHAR(10)&amp;"("&amp;IFERROR(INDEX(Max_Bus_Cr,MATCH(Selected_Concentration,Concentration,0)),"??")&amp;" maximum)"</f>
        <v>Business
Cr. Hrs.
(?? maximum)</v>
      </c>
      <c r="L8" s="70" t="s">
        <v>41</v>
      </c>
      <c r="M8" s="71" t="s">
        <v>508</v>
      </c>
      <c r="N8" s="69" t="s">
        <v>9</v>
      </c>
      <c r="O8" s="72" t="s">
        <v>10</v>
      </c>
    </row>
    <row r="9" spans="1:15" s="4" customFormat="1" ht="18" customHeight="1" x14ac:dyDescent="0.2">
      <c r="A9" s="84" t="s">
        <v>247</v>
      </c>
      <c r="B9" s="85"/>
      <c r="C9" s="25"/>
      <c r="D9" s="26"/>
      <c r="E9" s="26"/>
      <c r="F9" s="26"/>
      <c r="G9" s="26"/>
      <c r="H9" s="26"/>
      <c r="I9" s="26"/>
      <c r="J9" s="26"/>
      <c r="K9" s="32"/>
      <c r="L9" s="51"/>
      <c r="M9" s="25"/>
      <c r="N9" s="26"/>
      <c r="O9" s="73"/>
    </row>
    <row r="10" spans="1:15" s="4" customFormat="1" ht="18" customHeight="1" x14ac:dyDescent="0.2">
      <c r="A10" s="46"/>
      <c r="B10" s="47"/>
      <c r="C10" s="23" t="str">
        <f>IFERROR(IF(LEFT($B10,4)="CORE",IF(INDEX(CourseTable,MATCH($A10,CourseList,0),MATCH($B10,CourseTableCols,0))=1,$L10,""),""),"")</f>
        <v/>
      </c>
      <c r="D10" s="24" t="str">
        <f>IF(Selected_Concentration="APPLIED OR",$J10,IFERROR(IF(AND(LEFT(INDEX(Prefix,MATCH(Selected_Concentration,Concentration,0)),2)=LEFT($B10,2),INDEX(CatType,MATCH($B10,CourseCat,0))="Concentration"),IF(INDEX(CourseTable,MATCH($A10,CourseList,0),MATCH($B10,CourseTableCols,0))=1,$L10,""),""),""))</f>
        <v/>
      </c>
      <c r="E10" s="24" t="str">
        <f t="shared" ref="E10:E18" si="0">IF(Selected_Concentration="FINANCIAL ENGINEERING",IFERROR(IF(INDEX(CFEM_Electives,MATCH($A10,CourseList,0))=1,$D10,""),""),IFERROR(IF(INDEX(ProjectPrep_Course,MATCH($A10,CourseList,0))=1,$L10,""),""))</f>
        <v/>
      </c>
      <c r="F10" s="24" t="str">
        <f>IF(Selected_Concentration="STRATEGIC OPERATIONS","",IFERROR(IF(INDEX(Project_Course,MATCH($A10,CourseList,0))=1,$L10,""),""))</f>
        <v/>
      </c>
      <c r="G10" s="24" t="str">
        <f>IFERROR(IF(INDEX(Colloquium_Course,MATCH($A10,CourseList,0))=1,$L10,""),"")</f>
        <v/>
      </c>
      <c r="H10" s="24" t="str">
        <f>IFERROR(IF(INDEX(Practicum_Course,MATCH($A10,CourseList,0))=1,$L10,""),"")</f>
        <v/>
      </c>
      <c r="I10" s="24" t="str">
        <f>IF(Selected_Concentration&lt;&gt;"FINANCIAL ENGINEERING","",IFERROR(IF(INDEX(FDS_Course,MATCH($A10,CourseList,0))=1,LEFT(A10,FIND(" ",A10,FIND(" ",A10)+1)-1),""),""))</f>
        <v/>
      </c>
      <c r="J10" s="24" t="str">
        <f>IFERROR(INDEX(ORIE_Cr,MATCH($A10,CourseList,0)),"")</f>
        <v/>
      </c>
      <c r="K10" s="24" t="str">
        <f>IFERROR(INDEX(Bus_Cr,MATCH($A10,CourseList,0)),"")</f>
        <v/>
      </c>
      <c r="L10" s="52" t="str">
        <f>IFERROR(INDEX(MEng_Cr,MATCH($A10,CourseList,0)),"")</f>
        <v/>
      </c>
      <c r="M10" s="55"/>
      <c r="N10" s="24" t="str">
        <f t="shared" ref="N10" si="1">IF(AND(M10&lt;&gt;"",COUNTIF(NoQualPt,M10)=0),$L10,"")</f>
        <v/>
      </c>
      <c r="O10" s="56" t="str">
        <f t="shared" ref="O10:O59" si="2">IFERROR($N10*INDEX(GradePoints,MATCH($M10,LetterLookup,0)),"")</f>
        <v/>
      </c>
    </row>
    <row r="11" spans="1:15" s="4" customFormat="1" ht="18" customHeight="1" x14ac:dyDescent="0.2">
      <c r="A11" s="46"/>
      <c r="B11" s="47"/>
      <c r="C11" s="23" t="str">
        <f>IFERROR(IF(LEFT($B11,4)="CORE",IF(INDEX(CourseTable,MATCH($A11,CourseList,0),MATCH($B11,CourseTableCols,0))=1,$L11,""),""),"")</f>
        <v/>
      </c>
      <c r="D11" s="24" t="str">
        <f>IF(Selected_Concentration="APPLIED OR",$J11,IFERROR(IF(AND(LEFT(INDEX(Prefix,MATCH(Selected_Concentration,Concentration,0)),2)=LEFT($B11,2),INDEX(CatType,MATCH($B11,CourseCat,0))="Concentration"),IF(INDEX(CourseTable,MATCH($A11,CourseList,0),MATCH($B11,CourseTableCols,0))=1,$L11,""),""),""))</f>
        <v/>
      </c>
      <c r="E11" s="24" t="str">
        <f t="shared" si="0"/>
        <v/>
      </c>
      <c r="F11" s="24" t="str">
        <f>IF(Selected_Concentration="STRATEGIC OPERATIONS","",IFERROR(IF(INDEX(Project_Course,MATCH($A11,CourseList,0))=1,$L11,""),""))</f>
        <v/>
      </c>
      <c r="G11" s="24" t="str">
        <f>IFERROR(IF(INDEX(Colloquium_Course,MATCH($A11,CourseList,0))=1,$L11,""),"")</f>
        <v/>
      </c>
      <c r="H11" s="24" t="str">
        <f>IFERROR(IF(INDEX(Practicum_Course,MATCH($A11,CourseList,0))=1,$L11,""),"")</f>
        <v/>
      </c>
      <c r="I11" s="24" t="str">
        <f>IF(Selected_Concentration&lt;&gt;"FINANCIAL ENGINEERING","",IFERROR(IF(INDEX(FDS_Course,MATCH($A11,CourseList,0))=1,LEFT(A11,FIND(" ",A11,FIND(" ",A11)+1)-1),""),""))</f>
        <v/>
      </c>
      <c r="J11" s="24" t="str">
        <f>IFERROR(INDEX(ORIE_Cr,MATCH($A11,CourseList,0)),"")</f>
        <v/>
      </c>
      <c r="K11" s="24" t="str">
        <f>IFERROR(INDEX(Bus_Cr,MATCH($A11,CourseList,0)),"")</f>
        <v/>
      </c>
      <c r="L11" s="52" t="str">
        <f>IFERROR(INDEX(MEng_Cr,MATCH($A11,CourseList,0)),"")</f>
        <v/>
      </c>
      <c r="M11" s="55"/>
      <c r="N11" s="24" t="str">
        <f t="shared" ref="N11:N18" si="3">IF(AND(M11&lt;&gt;"",COUNTIF(NoQualPt,M11)=0),$L11,"")</f>
        <v/>
      </c>
      <c r="O11" s="56" t="str">
        <f t="shared" si="2"/>
        <v/>
      </c>
    </row>
    <row r="12" spans="1:15" s="4" customFormat="1" ht="18" customHeight="1" x14ac:dyDescent="0.2">
      <c r="A12" s="46"/>
      <c r="B12" s="47"/>
      <c r="C12" s="23" t="str">
        <f>IFERROR(IF(LEFT($B12,4)="CORE",IF(INDEX(CourseTable,MATCH($A12,CourseList,0),MATCH($B12,CourseTableCols,0))=1,$L12,""),""),"")</f>
        <v/>
      </c>
      <c r="D12" s="24" t="str">
        <f>IF(Selected_Concentration="APPLIED OR",$J12,IFERROR(IF(AND(LEFT(INDEX(Prefix,MATCH(Selected_Concentration,Concentration,0)),2)=LEFT($B12,2),INDEX(CatType,MATCH($B12,CourseCat,0))="Concentration"),IF(INDEX(CourseTable,MATCH($A12,CourseList,0),MATCH($B12,CourseTableCols,0))=1,$L12,""),""),""))</f>
        <v/>
      </c>
      <c r="E12" s="24" t="str">
        <f t="shared" si="0"/>
        <v/>
      </c>
      <c r="F12" s="24" t="str">
        <f>IF(Selected_Concentration="STRATEGIC OPERATIONS","",IFERROR(IF(INDEX(Project_Course,MATCH($A12,CourseList,0))=1,$L12,""),""))</f>
        <v/>
      </c>
      <c r="G12" s="24" t="str">
        <f>IFERROR(IF(INDEX(Colloquium_Course,MATCH($A12,CourseList,0))=1,$L12,""),"")</f>
        <v/>
      </c>
      <c r="H12" s="24" t="str">
        <f>IFERROR(IF(INDEX(Practicum_Course,MATCH($A12,CourseList,0))=1,$L12,""),"")</f>
        <v/>
      </c>
      <c r="I12" s="24" t="str">
        <f>IF(Selected_Concentration&lt;&gt;"FINANCIAL ENGINEERING","",IFERROR(IF(INDEX(FDS_Course,MATCH($A12,CourseList,0))=1,LEFT(A12,FIND(" ",A12,FIND(" ",A12)+1)-1),""),""))</f>
        <v/>
      </c>
      <c r="J12" s="24" t="str">
        <f>IFERROR(INDEX(ORIE_Cr,MATCH($A12,CourseList,0)),"")</f>
        <v/>
      </c>
      <c r="K12" s="24" t="str">
        <f>IFERROR(INDEX(Bus_Cr,MATCH($A12,CourseList,0)),"")</f>
        <v/>
      </c>
      <c r="L12" s="52" t="str">
        <f>IFERROR(INDEX(MEng_Cr,MATCH($A12,CourseList,0)),"")</f>
        <v/>
      </c>
      <c r="M12" s="55"/>
      <c r="N12" s="24" t="str">
        <f t="shared" si="3"/>
        <v/>
      </c>
      <c r="O12" s="56" t="str">
        <f t="shared" si="2"/>
        <v/>
      </c>
    </row>
    <row r="13" spans="1:15" s="4" customFormat="1" ht="18" customHeight="1" x14ac:dyDescent="0.2">
      <c r="A13" s="46"/>
      <c r="B13" s="47"/>
      <c r="C13" s="23" t="str">
        <f t="shared" ref="C13:C18" si="4">IFERROR(IF(LEFT($B13,4)="CORE",IF(INDEX(CourseTable,MATCH($A13,CourseList,0),MATCH($B13,CourseTableCols,0))=1,$L13,""),""),"")</f>
        <v/>
      </c>
      <c r="D13" s="24" t="str">
        <f t="shared" ref="D13:D18" si="5">IF(Selected_Concentration="APPLIED OR",$J13,IFERROR(IF(AND(LEFT(INDEX(Prefix,MATCH(Selected_Concentration,Concentration,0)),2)=LEFT($B13,2),INDEX(CatType,MATCH($B13,CourseCat,0))="Concentration"),IF(INDEX(CourseTable,MATCH($A13,CourseList,0),MATCH($B13,CourseTableCols,0))=1,$L13,""),""),""))</f>
        <v/>
      </c>
      <c r="E13" s="24" t="str">
        <f t="shared" si="0"/>
        <v/>
      </c>
      <c r="F13" s="24" t="str">
        <f t="shared" ref="F13:F18" si="6">IF(Selected_Concentration="STRATEGIC OPERATIONS","",IFERROR(IF(INDEX(Project_Course,MATCH($A13,CourseList,0))=1,$L13,""),""))</f>
        <v/>
      </c>
      <c r="G13" s="24" t="str">
        <f t="shared" ref="G13:G18" si="7">IFERROR(IF(INDEX(Colloquium_Course,MATCH($A13,CourseList,0))=1,$L13,""),"")</f>
        <v/>
      </c>
      <c r="H13" s="24" t="str">
        <f t="shared" ref="H13:H18" si="8">IFERROR(IF(INDEX(Practicum_Course,MATCH($A13,CourseList,0))=1,$L13,""),"")</f>
        <v/>
      </c>
      <c r="I13" s="24" t="str">
        <f t="shared" ref="I13:I18" si="9">IF(Selected_Concentration&lt;&gt;"FINANCIAL ENGINEERING","",IFERROR(IF(INDEX(FDS_Course,MATCH($A13,CourseList,0))=1,LEFT(A13,FIND(" ",A13,FIND(" ",A13)+1)-1),""),""))</f>
        <v/>
      </c>
      <c r="J13" s="24" t="str">
        <f t="shared" ref="J13:J18" si="10">IFERROR(INDEX(ORIE_Cr,MATCH($A13,CourseList,0)),"")</f>
        <v/>
      </c>
      <c r="K13" s="24" t="str">
        <f t="shared" ref="K13:K18" si="11">IFERROR(INDEX(Bus_Cr,MATCH($A13,CourseList,0)),"")</f>
        <v/>
      </c>
      <c r="L13" s="52" t="str">
        <f t="shared" ref="L13:L18" si="12">IFERROR(INDEX(MEng_Cr,MATCH($A13,CourseList,0)),"")</f>
        <v/>
      </c>
      <c r="M13" s="55"/>
      <c r="N13" s="24" t="str">
        <f t="shared" si="3"/>
        <v/>
      </c>
      <c r="O13" s="56" t="str">
        <f t="shared" si="2"/>
        <v/>
      </c>
    </row>
    <row r="14" spans="1:15" s="4" customFormat="1" ht="18" customHeight="1" x14ac:dyDescent="0.2">
      <c r="A14" s="46"/>
      <c r="B14" s="47"/>
      <c r="C14" s="23" t="str">
        <f t="shared" si="4"/>
        <v/>
      </c>
      <c r="D14" s="24" t="str">
        <f t="shared" si="5"/>
        <v/>
      </c>
      <c r="E14" s="24" t="str">
        <f t="shared" si="0"/>
        <v/>
      </c>
      <c r="F14" s="24" t="str">
        <f t="shared" si="6"/>
        <v/>
      </c>
      <c r="G14" s="24" t="str">
        <f t="shared" si="7"/>
        <v/>
      </c>
      <c r="H14" s="24" t="str">
        <f t="shared" si="8"/>
        <v/>
      </c>
      <c r="I14" s="24" t="str">
        <f t="shared" si="9"/>
        <v/>
      </c>
      <c r="J14" s="24" t="str">
        <f t="shared" si="10"/>
        <v/>
      </c>
      <c r="K14" s="24" t="str">
        <f t="shared" si="11"/>
        <v/>
      </c>
      <c r="L14" s="52" t="str">
        <f t="shared" si="12"/>
        <v/>
      </c>
      <c r="M14" s="55"/>
      <c r="N14" s="24" t="str">
        <f t="shared" si="3"/>
        <v/>
      </c>
      <c r="O14" s="56" t="str">
        <f t="shared" si="2"/>
        <v/>
      </c>
    </row>
    <row r="15" spans="1:15" s="4" customFormat="1" ht="18" customHeight="1" x14ac:dyDescent="0.2">
      <c r="A15" s="46"/>
      <c r="B15" s="47"/>
      <c r="C15" s="23" t="str">
        <f t="shared" si="4"/>
        <v/>
      </c>
      <c r="D15" s="24" t="str">
        <f t="shared" si="5"/>
        <v/>
      </c>
      <c r="E15" s="24" t="str">
        <f t="shared" si="0"/>
        <v/>
      </c>
      <c r="F15" s="24" t="str">
        <f t="shared" si="6"/>
        <v/>
      </c>
      <c r="G15" s="24" t="str">
        <f t="shared" si="7"/>
        <v/>
      </c>
      <c r="H15" s="24" t="str">
        <f t="shared" si="8"/>
        <v/>
      </c>
      <c r="I15" s="24" t="str">
        <f t="shared" si="9"/>
        <v/>
      </c>
      <c r="J15" s="24" t="str">
        <f t="shared" si="10"/>
        <v/>
      </c>
      <c r="K15" s="24" t="str">
        <f t="shared" si="11"/>
        <v/>
      </c>
      <c r="L15" s="52" t="str">
        <f t="shared" si="12"/>
        <v/>
      </c>
      <c r="M15" s="55"/>
      <c r="N15" s="24" t="str">
        <f t="shared" si="3"/>
        <v/>
      </c>
      <c r="O15" s="56" t="str">
        <f t="shared" si="2"/>
        <v/>
      </c>
    </row>
    <row r="16" spans="1:15" s="4" customFormat="1" ht="18" customHeight="1" x14ac:dyDescent="0.2">
      <c r="A16" s="46"/>
      <c r="B16" s="47"/>
      <c r="C16" s="23" t="str">
        <f t="shared" si="4"/>
        <v/>
      </c>
      <c r="D16" s="24" t="str">
        <f t="shared" si="5"/>
        <v/>
      </c>
      <c r="E16" s="24" t="str">
        <f t="shared" si="0"/>
        <v/>
      </c>
      <c r="F16" s="24" t="str">
        <f t="shared" si="6"/>
        <v/>
      </c>
      <c r="G16" s="24" t="str">
        <f t="shared" si="7"/>
        <v/>
      </c>
      <c r="H16" s="24" t="str">
        <f t="shared" si="8"/>
        <v/>
      </c>
      <c r="I16" s="24" t="str">
        <f t="shared" si="9"/>
        <v/>
      </c>
      <c r="J16" s="24" t="str">
        <f t="shared" si="10"/>
        <v/>
      </c>
      <c r="K16" s="24" t="str">
        <f t="shared" si="11"/>
        <v/>
      </c>
      <c r="L16" s="52" t="str">
        <f t="shared" si="12"/>
        <v/>
      </c>
      <c r="M16" s="55"/>
      <c r="N16" s="24" t="str">
        <f t="shared" si="3"/>
        <v/>
      </c>
      <c r="O16" s="56" t="str">
        <f t="shared" si="2"/>
        <v/>
      </c>
    </row>
    <row r="17" spans="1:15" s="4" customFormat="1" ht="18" customHeight="1" x14ac:dyDescent="0.2">
      <c r="A17" s="46"/>
      <c r="B17" s="47"/>
      <c r="C17" s="23" t="str">
        <f t="shared" si="4"/>
        <v/>
      </c>
      <c r="D17" s="24" t="str">
        <f t="shared" si="5"/>
        <v/>
      </c>
      <c r="E17" s="24" t="str">
        <f t="shared" si="0"/>
        <v/>
      </c>
      <c r="F17" s="24" t="str">
        <f t="shared" si="6"/>
        <v/>
      </c>
      <c r="G17" s="24" t="str">
        <f t="shared" si="7"/>
        <v/>
      </c>
      <c r="H17" s="24" t="str">
        <f t="shared" si="8"/>
        <v/>
      </c>
      <c r="I17" s="24" t="str">
        <f t="shared" si="9"/>
        <v/>
      </c>
      <c r="J17" s="24" t="str">
        <f t="shared" si="10"/>
        <v/>
      </c>
      <c r="K17" s="24" t="str">
        <f t="shared" si="11"/>
        <v/>
      </c>
      <c r="L17" s="52" t="str">
        <f t="shared" si="12"/>
        <v/>
      </c>
      <c r="M17" s="55"/>
      <c r="N17" s="24" t="str">
        <f t="shared" si="3"/>
        <v/>
      </c>
      <c r="O17" s="56" t="str">
        <f t="shared" si="2"/>
        <v/>
      </c>
    </row>
    <row r="18" spans="1:15" s="4" customFormat="1" ht="18" customHeight="1" x14ac:dyDescent="0.2">
      <c r="A18" s="46"/>
      <c r="B18" s="47"/>
      <c r="C18" s="23" t="str">
        <f t="shared" si="4"/>
        <v/>
      </c>
      <c r="D18" s="24" t="str">
        <f t="shared" si="5"/>
        <v/>
      </c>
      <c r="E18" s="24" t="str">
        <f t="shared" si="0"/>
        <v/>
      </c>
      <c r="F18" s="24" t="str">
        <f t="shared" si="6"/>
        <v/>
      </c>
      <c r="G18" s="24" t="str">
        <f t="shared" si="7"/>
        <v/>
      </c>
      <c r="H18" s="24" t="str">
        <f t="shared" si="8"/>
        <v/>
      </c>
      <c r="I18" s="24" t="str">
        <f t="shared" si="9"/>
        <v/>
      </c>
      <c r="J18" s="24" t="str">
        <f t="shared" si="10"/>
        <v/>
      </c>
      <c r="K18" s="24" t="str">
        <f t="shared" si="11"/>
        <v/>
      </c>
      <c r="L18" s="52" t="str">
        <f t="shared" si="12"/>
        <v/>
      </c>
      <c r="M18" s="55"/>
      <c r="N18" s="24" t="str">
        <f t="shared" si="3"/>
        <v/>
      </c>
      <c r="O18" s="56" t="str">
        <f t="shared" si="2"/>
        <v/>
      </c>
    </row>
    <row r="19" spans="1:15" s="4" customFormat="1" ht="18" customHeight="1" x14ac:dyDescent="0.2">
      <c r="A19" s="86" t="s">
        <v>101</v>
      </c>
      <c r="B19" s="87"/>
      <c r="C19" s="27"/>
      <c r="D19" s="28"/>
      <c r="E19" s="28"/>
      <c r="F19" s="28"/>
      <c r="G19" s="28"/>
      <c r="H19" s="28"/>
      <c r="I19" s="28"/>
      <c r="J19" s="28"/>
      <c r="K19" s="33"/>
      <c r="L19" s="53"/>
      <c r="M19" s="27"/>
      <c r="N19" s="28"/>
      <c r="O19" s="54"/>
    </row>
    <row r="20" spans="1:15" s="4" customFormat="1" ht="18" customHeight="1" x14ac:dyDescent="0.2">
      <c r="A20" s="22"/>
      <c r="B20" s="77"/>
      <c r="C20" s="91"/>
      <c r="D20" s="92"/>
      <c r="E20" s="92"/>
      <c r="F20" s="92"/>
      <c r="G20" s="92"/>
      <c r="H20" s="92"/>
      <c r="I20" s="92"/>
      <c r="J20" s="92"/>
      <c r="K20" s="93"/>
      <c r="L20" s="94"/>
      <c r="M20" s="55"/>
      <c r="N20" s="24" t="str">
        <f t="shared" ref="N20" si="13">IF(AND(M20&lt;&gt;"",COUNTIF(NoQualPt,M20)=0),$L20,"")</f>
        <v/>
      </c>
      <c r="O20" s="56" t="str">
        <f t="shared" si="2"/>
        <v/>
      </c>
    </row>
    <row r="21" spans="1:15" s="4" customFormat="1" ht="18" customHeight="1" x14ac:dyDescent="0.2">
      <c r="A21" s="22"/>
      <c r="B21" s="77"/>
      <c r="C21" s="91"/>
      <c r="D21" s="92"/>
      <c r="E21" s="92"/>
      <c r="F21" s="92"/>
      <c r="G21" s="92"/>
      <c r="H21" s="92"/>
      <c r="I21" s="92"/>
      <c r="J21" s="92"/>
      <c r="K21" s="93"/>
      <c r="L21" s="94"/>
      <c r="M21" s="55"/>
      <c r="N21" s="24" t="str">
        <f t="shared" ref="N21:N25" si="14">IF(AND(M21&lt;&gt;"",COUNTIF(NoQualPt,M21)=0),$L21,"")</f>
        <v/>
      </c>
      <c r="O21" s="56" t="str">
        <f t="shared" si="2"/>
        <v/>
      </c>
    </row>
    <row r="22" spans="1:15" s="4" customFormat="1" ht="18" customHeight="1" x14ac:dyDescent="0.2">
      <c r="A22" s="22"/>
      <c r="B22" s="77"/>
      <c r="C22" s="91"/>
      <c r="D22" s="92"/>
      <c r="E22" s="92"/>
      <c r="F22" s="92"/>
      <c r="G22" s="92"/>
      <c r="H22" s="92"/>
      <c r="I22" s="92"/>
      <c r="J22" s="92"/>
      <c r="K22" s="93"/>
      <c r="L22" s="94"/>
      <c r="M22" s="55"/>
      <c r="N22" s="24" t="str">
        <f t="shared" si="14"/>
        <v/>
      </c>
      <c r="O22" s="56" t="str">
        <f t="shared" si="2"/>
        <v/>
      </c>
    </row>
    <row r="23" spans="1:15" s="4" customFormat="1" ht="18" customHeight="1" x14ac:dyDescent="0.2">
      <c r="A23" s="22"/>
      <c r="B23" s="77"/>
      <c r="C23" s="91"/>
      <c r="D23" s="92"/>
      <c r="E23" s="92"/>
      <c r="F23" s="92"/>
      <c r="G23" s="92"/>
      <c r="H23" s="92"/>
      <c r="I23" s="92"/>
      <c r="J23" s="92"/>
      <c r="K23" s="93"/>
      <c r="L23" s="94"/>
      <c r="M23" s="55"/>
      <c r="N23" s="24" t="str">
        <f t="shared" si="14"/>
        <v/>
      </c>
      <c r="O23" s="56" t="str">
        <f t="shared" si="2"/>
        <v/>
      </c>
    </row>
    <row r="24" spans="1:15" s="4" customFormat="1" ht="18" customHeight="1" x14ac:dyDescent="0.2">
      <c r="A24" s="22"/>
      <c r="B24" s="77"/>
      <c r="C24" s="91"/>
      <c r="D24" s="92"/>
      <c r="E24" s="92"/>
      <c r="F24" s="92"/>
      <c r="G24" s="92"/>
      <c r="H24" s="92"/>
      <c r="I24" s="92"/>
      <c r="J24" s="92"/>
      <c r="K24" s="93"/>
      <c r="L24" s="94"/>
      <c r="M24" s="55"/>
      <c r="N24" s="24" t="str">
        <f t="shared" si="14"/>
        <v/>
      </c>
      <c r="O24" s="56" t="str">
        <f t="shared" si="2"/>
        <v/>
      </c>
    </row>
    <row r="25" spans="1:15" s="4" customFormat="1" ht="18" customHeight="1" thickBot="1" x14ac:dyDescent="0.25">
      <c r="A25" s="76"/>
      <c r="B25" s="78"/>
      <c r="C25" s="95"/>
      <c r="D25" s="96"/>
      <c r="E25" s="96"/>
      <c r="F25" s="96"/>
      <c r="G25" s="96"/>
      <c r="H25" s="96"/>
      <c r="I25" s="96"/>
      <c r="J25" s="96"/>
      <c r="K25" s="97"/>
      <c r="L25" s="98"/>
      <c r="M25" s="57"/>
      <c r="N25" s="58" t="str">
        <f t="shared" si="14"/>
        <v/>
      </c>
      <c r="O25" s="59" t="str">
        <f t="shared" si="2"/>
        <v/>
      </c>
    </row>
    <row r="26" spans="1:15" s="4" customFormat="1" ht="18" customHeight="1" x14ac:dyDescent="0.2">
      <c r="A26" s="88" t="s">
        <v>248</v>
      </c>
      <c r="B26" s="85"/>
      <c r="C26" s="25"/>
      <c r="D26" s="26"/>
      <c r="E26" s="26"/>
      <c r="F26" s="26"/>
      <c r="G26" s="26"/>
      <c r="H26" s="26"/>
      <c r="I26" s="26"/>
      <c r="J26" s="26"/>
      <c r="K26" s="32"/>
      <c r="L26" s="51"/>
      <c r="M26" s="25"/>
      <c r="N26" s="26"/>
      <c r="O26" s="73"/>
    </row>
    <row r="27" spans="1:15" s="4" customFormat="1" ht="18" customHeight="1" x14ac:dyDescent="0.2">
      <c r="A27" s="46" t="s">
        <v>57</v>
      </c>
      <c r="B27" s="47"/>
      <c r="C27" s="23" t="str">
        <f t="shared" ref="C27:C35" si="15">IFERROR(IF(LEFT($B27,4)="CORE",IF(INDEX(CourseTable,MATCH($A27,CourseList,0),MATCH($B27,CourseTableCols,0))=1,$L27,""),""),"")</f>
        <v/>
      </c>
      <c r="D27" s="24" t="str">
        <f t="shared" ref="D27:D35" si="16">IF(Selected_Concentration="APPLIED OR",$J27,IFERROR(IF(AND(LEFT(INDEX(Prefix,MATCH(Selected_Concentration,Concentration,0)),2)=LEFT($B27,2),INDEX(CatType,MATCH($B27,CourseCat,0))="Concentration"),IF(INDEX(CourseTable,MATCH($A27,CourseList,0),MATCH($B27,CourseTableCols,0))=1,$L27,""),""),""))</f>
        <v/>
      </c>
      <c r="E27" s="24" t="str">
        <f t="shared" ref="E27:E35" si="17">IF(Selected_Concentration="FINANCIAL ENGINEERING",IFERROR(IF(INDEX(CFEM_Electives,MATCH($A27,CourseList,0))=1,$D27,""),""),IFERROR(IF(INDEX(ProjectPrep_Course,MATCH($A27,CourseList,0))=1,$L27,""),""))</f>
        <v/>
      </c>
      <c r="F27" s="24" t="str">
        <f t="shared" ref="F27:F35" si="18">IF(Selected_Concentration="STRATEGIC OPERATIONS","",IFERROR(IF(INDEX(Project_Course,MATCH($A27,CourseList,0))=1,$L27,""),""))</f>
        <v/>
      </c>
      <c r="G27" s="24" t="str">
        <f t="shared" ref="G27:G35" si="19">IFERROR(IF(INDEX(Colloquium_Course,MATCH($A27,CourseList,0))=1,$L27,""),"")</f>
        <v/>
      </c>
      <c r="H27" s="24" t="str">
        <f t="shared" ref="H27:H35" si="20">IFERROR(IF(INDEX(Practicum_Course,MATCH($A27,CourseList,0))=1,$L27,""),"")</f>
        <v/>
      </c>
      <c r="I27" s="24" t="str">
        <f t="shared" ref="I27:I35" si="21">IF(Selected_Concentration&lt;&gt;"FINANCIAL ENGINEERING","",IFERROR(IF(INDEX(FDS_Course,MATCH($A27,CourseList,0))=1,LEFT(A27,FIND(" ",A27,FIND(" ",A27)+1)-1),""),""))</f>
        <v/>
      </c>
      <c r="J27" s="24">
        <f t="shared" ref="J27:J35" si="22">IFERROR(INDEX(ORIE_Cr,MATCH($A27,CourseList,0)),"")</f>
        <v>0</v>
      </c>
      <c r="K27" s="24">
        <f t="shared" ref="K27:K35" si="23">IFERROR(INDEX(Bus_Cr,MATCH($A27,CourseList,0)),"")</f>
        <v>0</v>
      </c>
      <c r="L27" s="52" t="str">
        <f t="shared" ref="L27:L35" si="24">IFERROR(INDEX(MEng_Cr,MATCH($A27,CourseList,0)),"")</f>
        <v/>
      </c>
      <c r="M27" s="55"/>
      <c r="N27" s="24" t="str">
        <f t="shared" ref="N27:N35" si="25">IF(AND(M27&lt;&gt;"",COUNTIF(NoQualPt,M27)=0),$L27,"")</f>
        <v/>
      </c>
      <c r="O27" s="56" t="str">
        <f t="shared" si="2"/>
        <v/>
      </c>
    </row>
    <row r="28" spans="1:15" s="4" customFormat="1" ht="18" customHeight="1" x14ac:dyDescent="0.2">
      <c r="A28" s="46"/>
      <c r="B28" s="47"/>
      <c r="C28" s="23" t="str">
        <f t="shared" si="15"/>
        <v/>
      </c>
      <c r="D28" s="24" t="str">
        <f t="shared" si="16"/>
        <v/>
      </c>
      <c r="E28" s="24" t="str">
        <f t="shared" si="17"/>
        <v/>
      </c>
      <c r="F28" s="24" t="str">
        <f t="shared" si="18"/>
        <v/>
      </c>
      <c r="G28" s="24" t="str">
        <f t="shared" si="19"/>
        <v/>
      </c>
      <c r="H28" s="24" t="str">
        <f t="shared" si="20"/>
        <v/>
      </c>
      <c r="I28" s="24" t="str">
        <f t="shared" si="21"/>
        <v/>
      </c>
      <c r="J28" s="24" t="str">
        <f t="shared" si="22"/>
        <v/>
      </c>
      <c r="K28" s="24" t="str">
        <f t="shared" si="23"/>
        <v/>
      </c>
      <c r="L28" s="52" t="str">
        <f t="shared" si="24"/>
        <v/>
      </c>
      <c r="M28" s="55"/>
      <c r="N28" s="24" t="str">
        <f t="shared" si="25"/>
        <v/>
      </c>
      <c r="O28" s="56" t="str">
        <f t="shared" si="2"/>
        <v/>
      </c>
    </row>
    <row r="29" spans="1:15" s="4" customFormat="1" ht="18" customHeight="1" x14ac:dyDescent="0.2">
      <c r="A29" s="46"/>
      <c r="B29" s="47"/>
      <c r="C29" s="23" t="str">
        <f t="shared" si="15"/>
        <v/>
      </c>
      <c r="D29" s="24" t="str">
        <f t="shared" si="16"/>
        <v/>
      </c>
      <c r="E29" s="24" t="str">
        <f t="shared" si="17"/>
        <v/>
      </c>
      <c r="F29" s="24" t="str">
        <f t="shared" si="18"/>
        <v/>
      </c>
      <c r="G29" s="24" t="str">
        <f t="shared" si="19"/>
        <v/>
      </c>
      <c r="H29" s="24" t="str">
        <f t="shared" si="20"/>
        <v/>
      </c>
      <c r="I29" s="24" t="str">
        <f t="shared" si="21"/>
        <v/>
      </c>
      <c r="J29" s="24" t="str">
        <f t="shared" si="22"/>
        <v/>
      </c>
      <c r="K29" s="24" t="str">
        <f t="shared" si="23"/>
        <v/>
      </c>
      <c r="L29" s="52" t="str">
        <f t="shared" si="24"/>
        <v/>
      </c>
      <c r="M29" s="55"/>
      <c r="N29" s="24" t="str">
        <f t="shared" si="25"/>
        <v/>
      </c>
      <c r="O29" s="56" t="str">
        <f t="shared" si="2"/>
        <v/>
      </c>
    </row>
    <row r="30" spans="1:15" s="4" customFormat="1" ht="18" customHeight="1" x14ac:dyDescent="0.2">
      <c r="A30" s="46"/>
      <c r="B30" s="47"/>
      <c r="C30" s="23" t="str">
        <f t="shared" si="15"/>
        <v/>
      </c>
      <c r="D30" s="24" t="str">
        <f t="shared" si="16"/>
        <v/>
      </c>
      <c r="E30" s="24" t="str">
        <f t="shared" si="17"/>
        <v/>
      </c>
      <c r="F30" s="24" t="str">
        <f t="shared" si="18"/>
        <v/>
      </c>
      <c r="G30" s="24" t="str">
        <f t="shared" si="19"/>
        <v/>
      </c>
      <c r="H30" s="24" t="str">
        <f t="shared" si="20"/>
        <v/>
      </c>
      <c r="I30" s="24" t="str">
        <f t="shared" si="21"/>
        <v/>
      </c>
      <c r="J30" s="24" t="str">
        <f t="shared" si="22"/>
        <v/>
      </c>
      <c r="K30" s="24" t="str">
        <f t="shared" si="23"/>
        <v/>
      </c>
      <c r="L30" s="52" t="str">
        <f t="shared" si="24"/>
        <v/>
      </c>
      <c r="M30" s="55"/>
      <c r="N30" s="24" t="str">
        <f t="shared" si="25"/>
        <v/>
      </c>
      <c r="O30" s="56" t="str">
        <f t="shared" si="2"/>
        <v/>
      </c>
    </row>
    <row r="31" spans="1:15" s="4" customFormat="1" ht="18" customHeight="1" x14ac:dyDescent="0.2">
      <c r="A31" s="46"/>
      <c r="B31" s="47"/>
      <c r="C31" s="23" t="str">
        <f t="shared" si="15"/>
        <v/>
      </c>
      <c r="D31" s="24" t="str">
        <f t="shared" si="16"/>
        <v/>
      </c>
      <c r="E31" s="24" t="str">
        <f t="shared" si="17"/>
        <v/>
      </c>
      <c r="F31" s="24" t="str">
        <f t="shared" si="18"/>
        <v/>
      </c>
      <c r="G31" s="24" t="str">
        <f t="shared" si="19"/>
        <v/>
      </c>
      <c r="H31" s="24" t="str">
        <f t="shared" si="20"/>
        <v/>
      </c>
      <c r="I31" s="24" t="str">
        <f t="shared" si="21"/>
        <v/>
      </c>
      <c r="J31" s="24" t="str">
        <f t="shared" si="22"/>
        <v/>
      </c>
      <c r="K31" s="24" t="str">
        <f t="shared" si="23"/>
        <v/>
      </c>
      <c r="L31" s="52" t="str">
        <f t="shared" si="24"/>
        <v/>
      </c>
      <c r="M31" s="55"/>
      <c r="N31" s="24" t="str">
        <f t="shared" si="25"/>
        <v/>
      </c>
      <c r="O31" s="56" t="str">
        <f t="shared" si="2"/>
        <v/>
      </c>
    </row>
    <row r="32" spans="1:15" s="4" customFormat="1" ht="18" customHeight="1" x14ac:dyDescent="0.2">
      <c r="A32" s="46"/>
      <c r="B32" s="47"/>
      <c r="C32" s="23" t="str">
        <f t="shared" si="15"/>
        <v/>
      </c>
      <c r="D32" s="24" t="str">
        <f t="shared" si="16"/>
        <v/>
      </c>
      <c r="E32" s="24" t="str">
        <f t="shared" si="17"/>
        <v/>
      </c>
      <c r="F32" s="24" t="str">
        <f t="shared" si="18"/>
        <v/>
      </c>
      <c r="G32" s="24" t="str">
        <f t="shared" si="19"/>
        <v/>
      </c>
      <c r="H32" s="24" t="str">
        <f t="shared" si="20"/>
        <v/>
      </c>
      <c r="I32" s="24" t="str">
        <f t="shared" si="21"/>
        <v/>
      </c>
      <c r="J32" s="24" t="str">
        <f t="shared" si="22"/>
        <v/>
      </c>
      <c r="K32" s="24" t="str">
        <f t="shared" si="23"/>
        <v/>
      </c>
      <c r="L32" s="52" t="str">
        <f t="shared" si="24"/>
        <v/>
      </c>
      <c r="M32" s="55"/>
      <c r="N32" s="24" t="str">
        <f t="shared" si="25"/>
        <v/>
      </c>
      <c r="O32" s="56" t="str">
        <f t="shared" si="2"/>
        <v/>
      </c>
    </row>
    <row r="33" spans="1:15" s="4" customFormat="1" ht="18" customHeight="1" x14ac:dyDescent="0.2">
      <c r="A33" s="46"/>
      <c r="B33" s="47"/>
      <c r="C33" s="23" t="str">
        <f t="shared" si="15"/>
        <v/>
      </c>
      <c r="D33" s="24" t="str">
        <f t="shared" si="16"/>
        <v/>
      </c>
      <c r="E33" s="24" t="str">
        <f t="shared" si="17"/>
        <v/>
      </c>
      <c r="F33" s="24" t="str">
        <f t="shared" si="18"/>
        <v/>
      </c>
      <c r="G33" s="24" t="str">
        <f t="shared" si="19"/>
        <v/>
      </c>
      <c r="H33" s="24" t="str">
        <f t="shared" si="20"/>
        <v/>
      </c>
      <c r="I33" s="24" t="str">
        <f t="shared" si="21"/>
        <v/>
      </c>
      <c r="J33" s="24" t="str">
        <f t="shared" si="22"/>
        <v/>
      </c>
      <c r="K33" s="24" t="str">
        <f t="shared" si="23"/>
        <v/>
      </c>
      <c r="L33" s="52" t="str">
        <f t="shared" si="24"/>
        <v/>
      </c>
      <c r="M33" s="55"/>
      <c r="N33" s="24" t="str">
        <f t="shared" si="25"/>
        <v/>
      </c>
      <c r="O33" s="56" t="str">
        <f t="shared" si="2"/>
        <v/>
      </c>
    </row>
    <row r="34" spans="1:15" s="4" customFormat="1" ht="18" customHeight="1" x14ac:dyDescent="0.2">
      <c r="A34" s="46"/>
      <c r="B34" s="47"/>
      <c r="C34" s="23" t="str">
        <f t="shared" si="15"/>
        <v/>
      </c>
      <c r="D34" s="24" t="str">
        <f t="shared" si="16"/>
        <v/>
      </c>
      <c r="E34" s="24" t="str">
        <f t="shared" si="17"/>
        <v/>
      </c>
      <c r="F34" s="24" t="str">
        <f t="shared" si="18"/>
        <v/>
      </c>
      <c r="G34" s="24" t="str">
        <f t="shared" si="19"/>
        <v/>
      </c>
      <c r="H34" s="24" t="str">
        <f t="shared" si="20"/>
        <v/>
      </c>
      <c r="I34" s="24" t="str">
        <f t="shared" si="21"/>
        <v/>
      </c>
      <c r="J34" s="24" t="str">
        <f t="shared" si="22"/>
        <v/>
      </c>
      <c r="K34" s="24" t="str">
        <f t="shared" si="23"/>
        <v/>
      </c>
      <c r="L34" s="52" t="str">
        <f t="shared" si="24"/>
        <v/>
      </c>
      <c r="M34" s="55"/>
      <c r="N34" s="24" t="str">
        <f t="shared" si="25"/>
        <v/>
      </c>
      <c r="O34" s="56" t="str">
        <f t="shared" si="2"/>
        <v/>
      </c>
    </row>
    <row r="35" spans="1:15" s="4" customFormat="1" ht="18" customHeight="1" x14ac:dyDescent="0.2">
      <c r="A35" s="46"/>
      <c r="B35" s="47"/>
      <c r="C35" s="23" t="str">
        <f t="shared" si="15"/>
        <v/>
      </c>
      <c r="D35" s="24" t="str">
        <f t="shared" si="16"/>
        <v/>
      </c>
      <c r="E35" s="24" t="str">
        <f t="shared" si="17"/>
        <v/>
      </c>
      <c r="F35" s="24" t="str">
        <f t="shared" si="18"/>
        <v/>
      </c>
      <c r="G35" s="24" t="str">
        <f t="shared" si="19"/>
        <v/>
      </c>
      <c r="H35" s="24" t="str">
        <f t="shared" si="20"/>
        <v/>
      </c>
      <c r="I35" s="24" t="str">
        <f t="shared" si="21"/>
        <v/>
      </c>
      <c r="J35" s="24" t="str">
        <f t="shared" si="22"/>
        <v/>
      </c>
      <c r="K35" s="24" t="str">
        <f t="shared" si="23"/>
        <v/>
      </c>
      <c r="L35" s="52" t="str">
        <f t="shared" si="24"/>
        <v/>
      </c>
      <c r="M35" s="55"/>
      <c r="N35" s="24" t="str">
        <f t="shared" si="25"/>
        <v/>
      </c>
      <c r="O35" s="56" t="str">
        <f t="shared" si="2"/>
        <v/>
      </c>
    </row>
    <row r="36" spans="1:15" s="4" customFormat="1" ht="18" customHeight="1" x14ac:dyDescent="0.2">
      <c r="A36" s="86" t="s">
        <v>101</v>
      </c>
      <c r="B36" s="87"/>
      <c r="C36" s="27"/>
      <c r="D36" s="28"/>
      <c r="E36" s="28"/>
      <c r="F36" s="28"/>
      <c r="G36" s="28"/>
      <c r="H36" s="28"/>
      <c r="I36" s="28"/>
      <c r="J36" s="28"/>
      <c r="K36" s="33"/>
      <c r="L36" s="53"/>
      <c r="M36" s="27"/>
      <c r="N36" s="28"/>
      <c r="O36" s="54"/>
    </row>
    <row r="37" spans="1:15" s="4" customFormat="1" ht="18" customHeight="1" x14ac:dyDescent="0.2">
      <c r="A37" s="22"/>
      <c r="B37" s="77"/>
      <c r="C37" s="91"/>
      <c r="D37" s="92"/>
      <c r="E37" s="92"/>
      <c r="F37" s="92"/>
      <c r="G37" s="92"/>
      <c r="H37" s="92"/>
      <c r="I37" s="92"/>
      <c r="J37" s="92"/>
      <c r="K37" s="93"/>
      <c r="L37" s="94"/>
      <c r="M37" s="55"/>
      <c r="N37" s="24" t="str">
        <f t="shared" ref="N37:N42" si="26">IF(AND(M37&lt;&gt;"",COUNTIF(NoQualPt,M37)=0),$L37,"")</f>
        <v/>
      </c>
      <c r="O37" s="56" t="str">
        <f t="shared" si="2"/>
        <v/>
      </c>
    </row>
    <row r="38" spans="1:15" s="4" customFormat="1" ht="18" customHeight="1" x14ac:dyDescent="0.2">
      <c r="A38" s="22"/>
      <c r="B38" s="77"/>
      <c r="C38" s="91"/>
      <c r="D38" s="92"/>
      <c r="E38" s="92"/>
      <c r="F38" s="92"/>
      <c r="G38" s="92"/>
      <c r="H38" s="92"/>
      <c r="I38" s="92"/>
      <c r="J38" s="92"/>
      <c r="K38" s="93"/>
      <c r="L38" s="94"/>
      <c r="M38" s="55"/>
      <c r="N38" s="24" t="str">
        <f t="shared" si="26"/>
        <v/>
      </c>
      <c r="O38" s="56" t="str">
        <f t="shared" si="2"/>
        <v/>
      </c>
    </row>
    <row r="39" spans="1:15" s="4" customFormat="1" ht="18" customHeight="1" x14ac:dyDescent="0.2">
      <c r="A39" s="22"/>
      <c r="B39" s="77"/>
      <c r="C39" s="91"/>
      <c r="D39" s="92"/>
      <c r="E39" s="92"/>
      <c r="F39" s="92"/>
      <c r="G39" s="92"/>
      <c r="H39" s="92"/>
      <c r="I39" s="92"/>
      <c r="J39" s="92"/>
      <c r="K39" s="93"/>
      <c r="L39" s="94"/>
      <c r="M39" s="55"/>
      <c r="N39" s="24" t="str">
        <f t="shared" si="26"/>
        <v/>
      </c>
      <c r="O39" s="56" t="str">
        <f t="shared" si="2"/>
        <v/>
      </c>
    </row>
    <row r="40" spans="1:15" s="4" customFormat="1" ht="18" customHeight="1" x14ac:dyDescent="0.2">
      <c r="A40" s="22"/>
      <c r="B40" s="77"/>
      <c r="C40" s="91"/>
      <c r="D40" s="92"/>
      <c r="E40" s="92"/>
      <c r="F40" s="92"/>
      <c r="G40" s="92"/>
      <c r="H40" s="92"/>
      <c r="I40" s="92"/>
      <c r="J40" s="92"/>
      <c r="K40" s="93"/>
      <c r="L40" s="94"/>
      <c r="M40" s="55"/>
      <c r="N40" s="24" t="str">
        <f t="shared" si="26"/>
        <v/>
      </c>
      <c r="O40" s="56" t="str">
        <f t="shared" si="2"/>
        <v/>
      </c>
    </row>
    <row r="41" spans="1:15" s="4" customFormat="1" ht="18" customHeight="1" x14ac:dyDescent="0.2">
      <c r="A41" s="22"/>
      <c r="B41" s="77"/>
      <c r="C41" s="91"/>
      <c r="D41" s="92"/>
      <c r="E41" s="92"/>
      <c r="F41" s="92"/>
      <c r="G41" s="92"/>
      <c r="H41" s="92"/>
      <c r="I41" s="92"/>
      <c r="J41" s="92"/>
      <c r="K41" s="93"/>
      <c r="L41" s="94"/>
      <c r="M41" s="55"/>
      <c r="N41" s="24" t="str">
        <f t="shared" si="26"/>
        <v/>
      </c>
      <c r="O41" s="56" t="str">
        <f t="shared" si="2"/>
        <v/>
      </c>
    </row>
    <row r="42" spans="1:15" s="4" customFormat="1" ht="18" customHeight="1" thickBot="1" x14ac:dyDescent="0.25">
      <c r="A42" s="76"/>
      <c r="B42" s="78"/>
      <c r="C42" s="95"/>
      <c r="D42" s="96"/>
      <c r="E42" s="96"/>
      <c r="F42" s="96"/>
      <c r="G42" s="96"/>
      <c r="H42" s="96"/>
      <c r="I42" s="96"/>
      <c r="J42" s="96"/>
      <c r="K42" s="97"/>
      <c r="L42" s="98"/>
      <c r="M42" s="57"/>
      <c r="N42" s="58" t="str">
        <f t="shared" si="26"/>
        <v/>
      </c>
      <c r="O42" s="59" t="str">
        <f t="shared" si="2"/>
        <v/>
      </c>
    </row>
    <row r="43" spans="1:15" s="4" customFormat="1" ht="18" customHeight="1" x14ac:dyDescent="0.2">
      <c r="A43" s="88" t="s">
        <v>249</v>
      </c>
      <c r="B43" s="85"/>
      <c r="C43" s="25"/>
      <c r="D43" s="26"/>
      <c r="E43" s="26"/>
      <c r="F43" s="26"/>
      <c r="G43" s="26"/>
      <c r="H43" s="26"/>
      <c r="I43" s="26"/>
      <c r="J43" s="26"/>
      <c r="K43" s="32"/>
      <c r="L43" s="51"/>
      <c r="M43" s="25"/>
      <c r="N43" s="26"/>
      <c r="O43" s="73"/>
    </row>
    <row r="44" spans="1:15" s="4" customFormat="1" ht="18" customHeight="1" x14ac:dyDescent="0.2">
      <c r="A44" s="46" t="s">
        <v>57</v>
      </c>
      <c r="B44" s="47"/>
      <c r="C44" s="23" t="str">
        <f t="shared" ref="C44:C52" si="27">IFERROR(IF(LEFT($B44,4)="CORE",IF(INDEX(CourseTable,MATCH($A44,CourseList,0),MATCH($B44,CourseTableCols,0))=1,$L44,""),""),"")</f>
        <v/>
      </c>
      <c r="D44" s="24" t="str">
        <f t="shared" ref="D44:D52" si="28">IF(Selected_Concentration="APPLIED OR",$J44,IFERROR(IF(AND(LEFT(INDEX(Prefix,MATCH(Selected_Concentration,Concentration,0)),2)=LEFT($B44,2),INDEX(CatType,MATCH($B44,CourseCat,0))="Concentration"),IF(INDEX(CourseTable,MATCH($A44,CourseList,0),MATCH($B44,CourseTableCols,0))=1,$L44,""),""),""))</f>
        <v/>
      </c>
      <c r="E44" s="24" t="str">
        <f t="shared" ref="E44:E52" si="29">IF(Selected_Concentration="FINANCIAL ENGINEERING",IFERROR(IF(INDEX(CFEM_Electives,MATCH($A44,CourseList,0))=1,$D44,""),""),IFERROR(IF(INDEX(ProjectPrep_Course,MATCH($A44,CourseList,0))=1,$L44,""),""))</f>
        <v/>
      </c>
      <c r="F44" s="24" t="str">
        <f t="shared" ref="F44:F52" si="30">IF(Selected_Concentration="STRATEGIC OPERATIONS","",IFERROR(IF(INDEX(Project_Course,MATCH($A44,CourseList,0))=1,$L44,""),""))</f>
        <v/>
      </c>
      <c r="G44" s="24" t="str">
        <f t="shared" ref="G44:G52" si="31">IFERROR(IF(INDEX(Colloquium_Course,MATCH($A44,CourseList,0))=1,$L44,""),"")</f>
        <v/>
      </c>
      <c r="H44" s="24" t="str">
        <f t="shared" ref="H44:H52" si="32">IFERROR(IF(INDEX(Practicum_Course,MATCH($A44,CourseList,0))=1,$L44,""),"")</f>
        <v/>
      </c>
      <c r="I44" s="24" t="str">
        <f t="shared" ref="I44:I52" si="33">IF(Selected_Concentration&lt;&gt;"FINANCIAL ENGINEERING","",IFERROR(IF(INDEX(FDS_Course,MATCH($A44,CourseList,0))=1,LEFT(A44,FIND(" ",A44,FIND(" ",A44)+1)-1),""),""))</f>
        <v/>
      </c>
      <c r="J44" s="24">
        <f t="shared" ref="J44:J52" si="34">IFERROR(INDEX(ORIE_Cr,MATCH($A44,CourseList,0)),"")</f>
        <v>0</v>
      </c>
      <c r="K44" s="24">
        <f t="shared" ref="K44:K52" si="35">IFERROR(INDEX(Bus_Cr,MATCH($A44,CourseList,0)),"")</f>
        <v>0</v>
      </c>
      <c r="L44" s="52" t="str">
        <f t="shared" ref="L44:L52" si="36">IFERROR(INDEX(MEng_Cr,MATCH($A44,CourseList,0)),"")</f>
        <v/>
      </c>
      <c r="M44" s="55"/>
      <c r="N44" s="24" t="str">
        <f t="shared" ref="N44:N52" si="37">IF(AND(M44&lt;&gt;"",COUNTIF(NoQualPt,M44)=0),$L44,"")</f>
        <v/>
      </c>
      <c r="O44" s="56" t="str">
        <f t="shared" si="2"/>
        <v/>
      </c>
    </row>
    <row r="45" spans="1:15" s="4" customFormat="1" ht="18" customHeight="1" x14ac:dyDescent="0.2">
      <c r="A45" s="46"/>
      <c r="B45" s="47"/>
      <c r="C45" s="23" t="str">
        <f t="shared" si="27"/>
        <v/>
      </c>
      <c r="D45" s="24" t="str">
        <f t="shared" si="28"/>
        <v/>
      </c>
      <c r="E45" s="24" t="str">
        <f t="shared" si="29"/>
        <v/>
      </c>
      <c r="F45" s="24" t="str">
        <f t="shared" si="30"/>
        <v/>
      </c>
      <c r="G45" s="24" t="str">
        <f t="shared" si="31"/>
        <v/>
      </c>
      <c r="H45" s="24" t="str">
        <f t="shared" si="32"/>
        <v/>
      </c>
      <c r="I45" s="24" t="str">
        <f t="shared" si="33"/>
        <v/>
      </c>
      <c r="J45" s="24" t="str">
        <f t="shared" si="34"/>
        <v/>
      </c>
      <c r="K45" s="24" t="str">
        <f t="shared" si="35"/>
        <v/>
      </c>
      <c r="L45" s="52" t="str">
        <f t="shared" si="36"/>
        <v/>
      </c>
      <c r="M45" s="55"/>
      <c r="N45" s="24" t="str">
        <f t="shared" si="37"/>
        <v/>
      </c>
      <c r="O45" s="56" t="str">
        <f t="shared" si="2"/>
        <v/>
      </c>
    </row>
    <row r="46" spans="1:15" s="4" customFormat="1" ht="18" customHeight="1" x14ac:dyDescent="0.2">
      <c r="A46" s="46"/>
      <c r="B46" s="47"/>
      <c r="C46" s="23" t="str">
        <f t="shared" si="27"/>
        <v/>
      </c>
      <c r="D46" s="24" t="str">
        <f t="shared" si="28"/>
        <v/>
      </c>
      <c r="E46" s="24" t="str">
        <f t="shared" si="29"/>
        <v/>
      </c>
      <c r="F46" s="24" t="str">
        <f t="shared" si="30"/>
        <v/>
      </c>
      <c r="G46" s="24" t="str">
        <f t="shared" si="31"/>
        <v/>
      </c>
      <c r="H46" s="24" t="str">
        <f t="shared" si="32"/>
        <v/>
      </c>
      <c r="I46" s="24" t="str">
        <f t="shared" si="33"/>
        <v/>
      </c>
      <c r="J46" s="24" t="str">
        <f t="shared" si="34"/>
        <v/>
      </c>
      <c r="K46" s="24" t="str">
        <f t="shared" si="35"/>
        <v/>
      </c>
      <c r="L46" s="52" t="str">
        <f t="shared" si="36"/>
        <v/>
      </c>
      <c r="M46" s="55"/>
      <c r="N46" s="24" t="str">
        <f t="shared" si="37"/>
        <v/>
      </c>
      <c r="O46" s="56" t="str">
        <f t="shared" si="2"/>
        <v/>
      </c>
    </row>
    <row r="47" spans="1:15" s="4" customFormat="1" ht="18" customHeight="1" x14ac:dyDescent="0.2">
      <c r="A47" s="46"/>
      <c r="B47" s="47"/>
      <c r="C47" s="23" t="str">
        <f t="shared" si="27"/>
        <v/>
      </c>
      <c r="D47" s="24" t="str">
        <f t="shared" si="28"/>
        <v/>
      </c>
      <c r="E47" s="24" t="str">
        <f t="shared" si="29"/>
        <v/>
      </c>
      <c r="F47" s="24" t="str">
        <f t="shared" si="30"/>
        <v/>
      </c>
      <c r="G47" s="24" t="str">
        <f t="shared" si="31"/>
        <v/>
      </c>
      <c r="H47" s="24" t="str">
        <f t="shared" si="32"/>
        <v/>
      </c>
      <c r="I47" s="24" t="str">
        <f t="shared" si="33"/>
        <v/>
      </c>
      <c r="J47" s="24" t="str">
        <f t="shared" si="34"/>
        <v/>
      </c>
      <c r="K47" s="24" t="str">
        <f t="shared" si="35"/>
        <v/>
      </c>
      <c r="L47" s="52" t="str">
        <f t="shared" si="36"/>
        <v/>
      </c>
      <c r="M47" s="55"/>
      <c r="N47" s="24" t="str">
        <f t="shared" si="37"/>
        <v/>
      </c>
      <c r="O47" s="56" t="str">
        <f t="shared" si="2"/>
        <v/>
      </c>
    </row>
    <row r="48" spans="1:15" s="4" customFormat="1" ht="18" customHeight="1" x14ac:dyDescent="0.2">
      <c r="A48" s="46"/>
      <c r="B48" s="47"/>
      <c r="C48" s="23" t="str">
        <f t="shared" si="27"/>
        <v/>
      </c>
      <c r="D48" s="24" t="str">
        <f t="shared" si="28"/>
        <v/>
      </c>
      <c r="E48" s="24" t="str">
        <f t="shared" si="29"/>
        <v/>
      </c>
      <c r="F48" s="24" t="str">
        <f t="shared" si="30"/>
        <v/>
      </c>
      <c r="G48" s="24" t="str">
        <f t="shared" si="31"/>
        <v/>
      </c>
      <c r="H48" s="24" t="str">
        <f t="shared" si="32"/>
        <v/>
      </c>
      <c r="I48" s="24" t="str">
        <f t="shared" si="33"/>
        <v/>
      </c>
      <c r="J48" s="24" t="str">
        <f t="shared" si="34"/>
        <v/>
      </c>
      <c r="K48" s="24" t="str">
        <f t="shared" si="35"/>
        <v/>
      </c>
      <c r="L48" s="52" t="str">
        <f t="shared" si="36"/>
        <v/>
      </c>
      <c r="M48" s="55"/>
      <c r="N48" s="24" t="str">
        <f t="shared" si="37"/>
        <v/>
      </c>
      <c r="O48" s="56" t="str">
        <f t="shared" si="2"/>
        <v/>
      </c>
    </row>
    <row r="49" spans="1:15" s="4" customFormat="1" ht="18" customHeight="1" x14ac:dyDescent="0.2">
      <c r="A49" s="46"/>
      <c r="B49" s="47"/>
      <c r="C49" s="23" t="str">
        <f t="shared" si="27"/>
        <v/>
      </c>
      <c r="D49" s="24" t="str">
        <f t="shared" si="28"/>
        <v/>
      </c>
      <c r="E49" s="24" t="str">
        <f t="shared" si="29"/>
        <v/>
      </c>
      <c r="F49" s="24" t="str">
        <f t="shared" si="30"/>
        <v/>
      </c>
      <c r="G49" s="24" t="str">
        <f t="shared" si="31"/>
        <v/>
      </c>
      <c r="H49" s="24" t="str">
        <f t="shared" si="32"/>
        <v/>
      </c>
      <c r="I49" s="24" t="str">
        <f t="shared" si="33"/>
        <v/>
      </c>
      <c r="J49" s="24" t="str">
        <f t="shared" si="34"/>
        <v/>
      </c>
      <c r="K49" s="24" t="str">
        <f t="shared" si="35"/>
        <v/>
      </c>
      <c r="L49" s="52" t="str">
        <f t="shared" si="36"/>
        <v/>
      </c>
      <c r="M49" s="55"/>
      <c r="N49" s="24" t="str">
        <f t="shared" si="37"/>
        <v/>
      </c>
      <c r="O49" s="56" t="str">
        <f t="shared" si="2"/>
        <v/>
      </c>
    </row>
    <row r="50" spans="1:15" s="4" customFormat="1" ht="18" customHeight="1" x14ac:dyDescent="0.2">
      <c r="A50" s="46"/>
      <c r="B50" s="47"/>
      <c r="C50" s="23" t="str">
        <f t="shared" si="27"/>
        <v/>
      </c>
      <c r="D50" s="24" t="str">
        <f t="shared" si="28"/>
        <v/>
      </c>
      <c r="E50" s="24" t="str">
        <f t="shared" si="29"/>
        <v/>
      </c>
      <c r="F50" s="24" t="str">
        <f t="shared" si="30"/>
        <v/>
      </c>
      <c r="G50" s="24" t="str">
        <f t="shared" si="31"/>
        <v/>
      </c>
      <c r="H50" s="24" t="str">
        <f t="shared" si="32"/>
        <v/>
      </c>
      <c r="I50" s="24" t="str">
        <f t="shared" si="33"/>
        <v/>
      </c>
      <c r="J50" s="24" t="str">
        <f t="shared" si="34"/>
        <v/>
      </c>
      <c r="K50" s="24" t="str">
        <f t="shared" si="35"/>
        <v/>
      </c>
      <c r="L50" s="52" t="str">
        <f t="shared" si="36"/>
        <v/>
      </c>
      <c r="M50" s="55"/>
      <c r="N50" s="24" t="str">
        <f t="shared" si="37"/>
        <v/>
      </c>
      <c r="O50" s="56" t="str">
        <f t="shared" si="2"/>
        <v/>
      </c>
    </row>
    <row r="51" spans="1:15" s="4" customFormat="1" ht="18" customHeight="1" x14ac:dyDescent="0.2">
      <c r="A51" s="46"/>
      <c r="B51" s="47"/>
      <c r="C51" s="23" t="str">
        <f t="shared" si="27"/>
        <v/>
      </c>
      <c r="D51" s="24" t="str">
        <f t="shared" si="28"/>
        <v/>
      </c>
      <c r="E51" s="24" t="str">
        <f t="shared" si="29"/>
        <v/>
      </c>
      <c r="F51" s="24" t="str">
        <f t="shared" si="30"/>
        <v/>
      </c>
      <c r="G51" s="24" t="str">
        <f t="shared" si="31"/>
        <v/>
      </c>
      <c r="H51" s="24" t="str">
        <f t="shared" si="32"/>
        <v/>
      </c>
      <c r="I51" s="24" t="str">
        <f t="shared" si="33"/>
        <v/>
      </c>
      <c r="J51" s="24" t="str">
        <f t="shared" si="34"/>
        <v/>
      </c>
      <c r="K51" s="24" t="str">
        <f t="shared" si="35"/>
        <v/>
      </c>
      <c r="L51" s="52" t="str">
        <f t="shared" si="36"/>
        <v/>
      </c>
      <c r="M51" s="55"/>
      <c r="N51" s="24" t="str">
        <f t="shared" si="37"/>
        <v/>
      </c>
      <c r="O51" s="56" t="str">
        <f t="shared" si="2"/>
        <v/>
      </c>
    </row>
    <row r="52" spans="1:15" s="4" customFormat="1" ht="18" customHeight="1" x14ac:dyDescent="0.2">
      <c r="A52" s="46"/>
      <c r="B52" s="47"/>
      <c r="C52" s="23" t="str">
        <f t="shared" si="27"/>
        <v/>
      </c>
      <c r="D52" s="24" t="str">
        <f t="shared" si="28"/>
        <v/>
      </c>
      <c r="E52" s="24" t="str">
        <f t="shared" si="29"/>
        <v/>
      </c>
      <c r="F52" s="24" t="str">
        <f t="shared" si="30"/>
        <v/>
      </c>
      <c r="G52" s="24" t="str">
        <f t="shared" si="31"/>
        <v/>
      </c>
      <c r="H52" s="24" t="str">
        <f t="shared" si="32"/>
        <v/>
      </c>
      <c r="I52" s="24" t="str">
        <f t="shared" si="33"/>
        <v/>
      </c>
      <c r="J52" s="24" t="str">
        <f t="shared" si="34"/>
        <v/>
      </c>
      <c r="K52" s="24" t="str">
        <f t="shared" si="35"/>
        <v/>
      </c>
      <c r="L52" s="52" t="str">
        <f t="shared" si="36"/>
        <v/>
      </c>
      <c r="M52" s="55"/>
      <c r="N52" s="24" t="str">
        <f t="shared" si="37"/>
        <v/>
      </c>
      <c r="O52" s="56" t="str">
        <f t="shared" si="2"/>
        <v/>
      </c>
    </row>
    <row r="53" spans="1:15" s="4" customFormat="1" ht="18" customHeight="1" x14ac:dyDescent="0.2">
      <c r="A53" s="86" t="s">
        <v>101</v>
      </c>
      <c r="B53" s="87"/>
      <c r="C53" s="27"/>
      <c r="D53" s="28"/>
      <c r="E53" s="28"/>
      <c r="F53" s="28"/>
      <c r="G53" s="28"/>
      <c r="H53" s="28"/>
      <c r="I53" s="28"/>
      <c r="J53" s="28"/>
      <c r="K53" s="33"/>
      <c r="L53" s="53"/>
      <c r="M53" s="27"/>
      <c r="N53" s="28"/>
      <c r="O53" s="54"/>
    </row>
    <row r="54" spans="1:15" s="4" customFormat="1" ht="18" customHeight="1" x14ac:dyDescent="0.2">
      <c r="A54" s="22"/>
      <c r="B54" s="77"/>
      <c r="C54" s="91"/>
      <c r="D54" s="92"/>
      <c r="E54" s="92"/>
      <c r="F54" s="92"/>
      <c r="G54" s="92"/>
      <c r="H54" s="92"/>
      <c r="I54" s="92"/>
      <c r="J54" s="92"/>
      <c r="K54" s="93"/>
      <c r="L54" s="94"/>
      <c r="M54" s="55"/>
      <c r="N54" s="24" t="str">
        <f t="shared" ref="N54:N59" si="38">IF(AND(M54&lt;&gt;"",COUNTIF(NoQualPt,M54)=0),$L54,"")</f>
        <v/>
      </c>
      <c r="O54" s="56" t="str">
        <f t="shared" si="2"/>
        <v/>
      </c>
    </row>
    <row r="55" spans="1:15" s="4" customFormat="1" ht="18" customHeight="1" x14ac:dyDescent="0.2">
      <c r="A55" s="22"/>
      <c r="B55" s="77"/>
      <c r="C55" s="91"/>
      <c r="D55" s="92"/>
      <c r="E55" s="92"/>
      <c r="F55" s="92"/>
      <c r="G55" s="92"/>
      <c r="H55" s="92"/>
      <c r="I55" s="92"/>
      <c r="J55" s="92"/>
      <c r="K55" s="93"/>
      <c r="L55" s="94"/>
      <c r="M55" s="55"/>
      <c r="N55" s="24" t="str">
        <f t="shared" si="38"/>
        <v/>
      </c>
      <c r="O55" s="56" t="str">
        <f t="shared" si="2"/>
        <v/>
      </c>
    </row>
    <row r="56" spans="1:15" s="4" customFormat="1" ht="18" customHeight="1" x14ac:dyDescent="0.2">
      <c r="A56" s="22"/>
      <c r="B56" s="77"/>
      <c r="C56" s="91"/>
      <c r="D56" s="92"/>
      <c r="E56" s="92"/>
      <c r="F56" s="92"/>
      <c r="G56" s="92"/>
      <c r="H56" s="92"/>
      <c r="I56" s="92"/>
      <c r="J56" s="92"/>
      <c r="K56" s="93"/>
      <c r="L56" s="94"/>
      <c r="M56" s="55"/>
      <c r="N56" s="24" t="str">
        <f t="shared" si="38"/>
        <v/>
      </c>
      <c r="O56" s="56" t="str">
        <f t="shared" si="2"/>
        <v/>
      </c>
    </row>
    <row r="57" spans="1:15" s="4" customFormat="1" ht="18" customHeight="1" x14ac:dyDescent="0.2">
      <c r="A57" s="22"/>
      <c r="B57" s="77"/>
      <c r="C57" s="91"/>
      <c r="D57" s="92"/>
      <c r="E57" s="92"/>
      <c r="F57" s="92"/>
      <c r="G57" s="92"/>
      <c r="H57" s="92"/>
      <c r="I57" s="92"/>
      <c r="J57" s="92"/>
      <c r="K57" s="93"/>
      <c r="L57" s="94"/>
      <c r="M57" s="55"/>
      <c r="N57" s="24" t="str">
        <f t="shared" si="38"/>
        <v/>
      </c>
      <c r="O57" s="56" t="str">
        <f t="shared" si="2"/>
        <v/>
      </c>
    </row>
    <row r="58" spans="1:15" s="4" customFormat="1" ht="18" customHeight="1" x14ac:dyDescent="0.2">
      <c r="A58" s="22"/>
      <c r="B58" s="77"/>
      <c r="C58" s="91"/>
      <c r="D58" s="92"/>
      <c r="E58" s="92"/>
      <c r="F58" s="92"/>
      <c r="G58" s="92"/>
      <c r="H58" s="92"/>
      <c r="I58" s="92"/>
      <c r="J58" s="92"/>
      <c r="K58" s="93"/>
      <c r="L58" s="94"/>
      <c r="M58" s="55"/>
      <c r="N58" s="24" t="str">
        <f t="shared" si="38"/>
        <v/>
      </c>
      <c r="O58" s="56" t="str">
        <f t="shared" si="2"/>
        <v/>
      </c>
    </row>
    <row r="59" spans="1:15" s="4" customFormat="1" ht="15" customHeight="1" thickBot="1" x14ac:dyDescent="0.25">
      <c r="A59" s="76"/>
      <c r="B59" s="78"/>
      <c r="C59" s="95"/>
      <c r="D59" s="96"/>
      <c r="E59" s="96"/>
      <c r="F59" s="96"/>
      <c r="G59" s="96"/>
      <c r="H59" s="96"/>
      <c r="I59" s="96"/>
      <c r="J59" s="96"/>
      <c r="K59" s="97"/>
      <c r="L59" s="98"/>
      <c r="M59" s="57"/>
      <c r="N59" s="58" t="str">
        <f t="shared" si="38"/>
        <v/>
      </c>
      <c r="O59" s="59" t="str">
        <f t="shared" si="2"/>
        <v/>
      </c>
    </row>
    <row r="60" spans="1:15" s="4" customFormat="1" ht="21.75" customHeight="1" thickBot="1" x14ac:dyDescent="0.25">
      <c r="A60" s="89"/>
      <c r="B60" s="90" t="s">
        <v>67</v>
      </c>
      <c r="C60" s="108">
        <f t="shared" ref="C60:H60" si="39">SUM(C10:C59)</f>
        <v>0</v>
      </c>
      <c r="D60" s="109">
        <f t="shared" si="39"/>
        <v>0</v>
      </c>
      <c r="E60" s="109">
        <f t="shared" si="39"/>
        <v>0</v>
      </c>
      <c r="F60" s="109">
        <f t="shared" si="39"/>
        <v>0</v>
      </c>
      <c r="G60" s="109">
        <f t="shared" si="39"/>
        <v>0</v>
      </c>
      <c r="H60" s="110">
        <f t="shared" si="39"/>
        <v>0</v>
      </c>
      <c r="I60" s="111"/>
      <c r="J60" s="110">
        <f>SUM(J10:J59)</f>
        <v>0</v>
      </c>
      <c r="K60" s="110">
        <f>IFERROR(MIN(INDEX(Max_Bus_Cr,MATCH(Selected_Concentration,Concentration,0)),SUM(K10:K59)),SUM(K10:K59))</f>
        <v>0</v>
      </c>
      <c r="L60" s="112">
        <f>MAX(SUM(L10:L59)-SUM(K10:K59)+K60,0)</f>
        <v>0</v>
      </c>
      <c r="M60" s="107"/>
      <c r="N60" s="104">
        <f>SUM(N10:N59)</f>
        <v>0</v>
      </c>
      <c r="O60" s="105">
        <f>SUM(O10:O59)</f>
        <v>0</v>
      </c>
    </row>
    <row r="61" spans="1:15" s="4" customFormat="1" ht="16.5" customHeight="1" thickTop="1" x14ac:dyDescent="0.2">
      <c r="A61" s="176" t="s">
        <v>507</v>
      </c>
      <c r="B61" s="177"/>
      <c r="C61" s="106" t="s">
        <v>38</v>
      </c>
      <c r="D61" s="74" t="str">
        <f>IFERROR("(≥ "&amp;INDEX(Elective_Cr,MATCH(Selected_Concentration,Concentration,0))&amp;" Cr.Hrs)","")</f>
        <v/>
      </c>
      <c r="E61" s="74" t="str">
        <f>IF(Selected_Concentration="Financial Engineering","(≥ 6 Cr.Hr)","(≥ 1 Cr.Hr)")</f>
        <v>(≥ 1 Cr.Hr)</v>
      </c>
      <c r="F61" s="74" t="str">
        <f>IF(Selected_Concentration="STRATEGIC OPERATIONS","","(≥ 5 Cr.Hr)")</f>
        <v>(≥ 5 Cr.Hr)</v>
      </c>
      <c r="G61" s="74" t="s">
        <v>102</v>
      </c>
      <c r="H61" s="74" t="s">
        <v>102</v>
      </c>
      <c r="I61" s="75"/>
      <c r="J61" s="74" t="s">
        <v>43</v>
      </c>
      <c r="K61" s="74" t="str">
        <f>IFERROR("(≤ "&amp;INDEX(Max_Bus_Cr,MATCH(Selected_Concentration,Concentration,0))&amp;" Cr.Hrs)","")</f>
        <v/>
      </c>
      <c r="L61" s="113" t="s">
        <v>61</v>
      </c>
      <c r="M61" s="173"/>
      <c r="N61" s="167" t="s">
        <v>99</v>
      </c>
      <c r="O61" s="170" t="str">
        <f>IFERROR(O60/N60,"")</f>
        <v/>
      </c>
    </row>
    <row r="62" spans="1:15" s="4" customFormat="1" ht="16.5" customHeight="1" x14ac:dyDescent="0.2">
      <c r="A62" s="176"/>
      <c r="B62" s="177"/>
      <c r="C62" s="187" t="str">
        <f>IF(C60&lt;12,"NOT MET","MET")</f>
        <v>NOT MET</v>
      </c>
      <c r="D62" s="189" t="str">
        <f>IFERROR(IF(D60&lt;INDEX(Elective_Cr,MATCH(Selected_Concentration,Concentration,0)),"NOT MET","MET"),"NOT MET")</f>
        <v>NOT MET</v>
      </c>
      <c r="E62" s="189" t="str">
        <f>IF(Selected_Concentration="Financial Engineering",IF(E60&lt;6,"NOT MET","MET"),IF(E60&lt;1,"NOT MET","MET"))</f>
        <v>NOT MET</v>
      </c>
      <c r="F62" s="189" t="str">
        <f>IF(Selected_Concentration="STRATEGIC OPERATIONS","",IF(F60&lt;5,"NOT MET","MET"))</f>
        <v>NOT MET</v>
      </c>
      <c r="G62" s="189" t="str">
        <f>IF(G60&lt;1,"NOT MET","MET")</f>
        <v>NOT MET</v>
      </c>
      <c r="H62" s="189" t="str">
        <f>IF(H60&lt;1,"NOT MET","MET")</f>
        <v>NOT MET</v>
      </c>
      <c r="I62" s="49"/>
      <c r="J62" s="193" t="str">
        <f>IF(J60&lt;9,"NOT MET","MET")</f>
        <v>NOT MET</v>
      </c>
      <c r="K62" s="185" t="str">
        <f>IFERROR(IF(SUM($K$10:$K$59)&gt;INDEX(Max_Bus_Cr,MATCH(Selected_Concentration,Concentration,0)),"Business Credit Hours Reduced to Allowed Limit",""),"")</f>
        <v/>
      </c>
      <c r="L62" s="191" t="str">
        <f>IF(L60&lt;30,"NOT MET","MET")</f>
        <v>NOT MET</v>
      </c>
      <c r="M62" s="173"/>
      <c r="N62" s="168"/>
      <c r="O62" s="171"/>
    </row>
    <row r="63" spans="1:15" s="4" customFormat="1" ht="37.5" customHeight="1" thickBot="1" x14ac:dyDescent="0.25">
      <c r="A63" s="178"/>
      <c r="B63" s="179"/>
      <c r="C63" s="188"/>
      <c r="D63" s="190"/>
      <c r="E63" s="190"/>
      <c r="F63" s="190"/>
      <c r="G63" s="190"/>
      <c r="H63" s="190"/>
      <c r="I63" s="50"/>
      <c r="J63" s="194"/>
      <c r="K63" s="186"/>
      <c r="L63" s="192"/>
      <c r="M63" s="174"/>
      <c r="N63" s="169"/>
      <c r="O63" s="172"/>
    </row>
    <row r="65" spans="1:1" ht="18" customHeight="1" x14ac:dyDescent="0.2"/>
    <row r="66" spans="1:1" ht="18" customHeight="1" x14ac:dyDescent="0.2"/>
    <row r="67" spans="1:1" ht="29.25" customHeight="1" x14ac:dyDescent="0.2">
      <c r="A67" s="99" t="s">
        <v>97</v>
      </c>
    </row>
    <row r="68" spans="1:1" x14ac:dyDescent="0.2">
      <c r="A68" s="134" t="s">
        <v>251</v>
      </c>
    </row>
    <row r="69" spans="1:1" x14ac:dyDescent="0.2">
      <c r="A69" s="136" t="s">
        <v>514</v>
      </c>
    </row>
    <row r="70" spans="1:1" x14ac:dyDescent="0.2">
      <c r="A70" s="136" t="s">
        <v>252</v>
      </c>
    </row>
    <row r="71" spans="1:1" x14ac:dyDescent="0.2">
      <c r="A71" s="136" t="s">
        <v>253</v>
      </c>
    </row>
    <row r="72" spans="1:1" x14ac:dyDescent="0.2">
      <c r="A72" s="136" t="s">
        <v>254</v>
      </c>
    </row>
    <row r="73" spans="1:1" x14ac:dyDescent="0.2">
      <c r="A73" s="116" t="s">
        <v>255</v>
      </c>
    </row>
    <row r="74" spans="1:1" x14ac:dyDescent="0.2">
      <c r="A74" s="134" t="s">
        <v>256</v>
      </c>
    </row>
    <row r="75" spans="1:1" x14ac:dyDescent="0.2">
      <c r="A75" s="136" t="s">
        <v>257</v>
      </c>
    </row>
    <row r="76" spans="1:1" x14ac:dyDescent="0.2">
      <c r="A76" s="136" t="s">
        <v>258</v>
      </c>
    </row>
    <row r="77" spans="1:1" x14ac:dyDescent="0.2">
      <c r="A77" s="116" t="s">
        <v>259</v>
      </c>
    </row>
    <row r="78" spans="1:1" x14ac:dyDescent="0.2">
      <c r="A78" s="134" t="s">
        <v>260</v>
      </c>
    </row>
    <row r="79" spans="1:1" x14ac:dyDescent="0.2">
      <c r="A79" s="136" t="s">
        <v>261</v>
      </c>
    </row>
    <row r="80" spans="1:1" x14ac:dyDescent="0.2">
      <c r="A80" s="136" t="s">
        <v>366</v>
      </c>
    </row>
    <row r="81" spans="1:1" x14ac:dyDescent="0.2">
      <c r="A81" s="136" t="s">
        <v>262</v>
      </c>
    </row>
    <row r="82" spans="1:1" x14ac:dyDescent="0.2">
      <c r="A82" s="136" t="s">
        <v>263</v>
      </c>
    </row>
    <row r="83" spans="1:1" x14ac:dyDescent="0.2">
      <c r="A83" s="116" t="s">
        <v>264</v>
      </c>
    </row>
    <row r="84" spans="1:1" x14ac:dyDescent="0.2">
      <c r="A84" s="134" t="s">
        <v>265</v>
      </c>
    </row>
    <row r="85" spans="1:1" x14ac:dyDescent="0.2">
      <c r="A85" s="136" t="s">
        <v>266</v>
      </c>
    </row>
    <row r="86" spans="1:1" x14ac:dyDescent="0.2">
      <c r="A86" s="136" t="s">
        <v>267</v>
      </c>
    </row>
    <row r="87" spans="1:1" x14ac:dyDescent="0.2">
      <c r="A87" s="136" t="s">
        <v>268</v>
      </c>
    </row>
    <row r="88" spans="1:1" x14ac:dyDescent="0.2">
      <c r="A88" s="136" t="s">
        <v>515</v>
      </c>
    </row>
    <row r="89" spans="1:1" x14ac:dyDescent="0.2">
      <c r="A89" s="136" t="s">
        <v>269</v>
      </c>
    </row>
    <row r="90" spans="1:1" x14ac:dyDescent="0.2">
      <c r="A90" s="136" t="s">
        <v>270</v>
      </c>
    </row>
    <row r="91" spans="1:1" x14ac:dyDescent="0.2">
      <c r="A91" s="136" t="s">
        <v>271</v>
      </c>
    </row>
    <row r="92" spans="1:1" x14ac:dyDescent="0.2">
      <c r="A92" s="136" t="s">
        <v>272</v>
      </c>
    </row>
    <row r="93" spans="1:1" x14ac:dyDescent="0.2">
      <c r="A93" s="136" t="s">
        <v>273</v>
      </c>
    </row>
    <row r="94" spans="1:1" x14ac:dyDescent="0.2">
      <c r="A94" s="136" t="s">
        <v>274</v>
      </c>
    </row>
    <row r="95" spans="1:1" x14ac:dyDescent="0.2">
      <c r="A95" s="116" t="s">
        <v>275</v>
      </c>
    </row>
    <row r="96" spans="1:1" x14ac:dyDescent="0.2">
      <c r="A96" s="134" t="s">
        <v>276</v>
      </c>
    </row>
    <row r="97" spans="1:1" x14ac:dyDescent="0.2">
      <c r="A97" s="136" t="s">
        <v>277</v>
      </c>
    </row>
    <row r="98" spans="1:1" x14ac:dyDescent="0.2">
      <c r="A98" s="136" t="s">
        <v>278</v>
      </c>
    </row>
    <row r="99" spans="1:1" x14ac:dyDescent="0.2">
      <c r="A99" s="136" t="s">
        <v>279</v>
      </c>
    </row>
    <row r="100" spans="1:1" x14ac:dyDescent="0.2">
      <c r="A100" s="136" t="s">
        <v>280</v>
      </c>
    </row>
    <row r="101" spans="1:1" x14ac:dyDescent="0.2">
      <c r="A101" s="136" t="s">
        <v>516</v>
      </c>
    </row>
    <row r="102" spans="1:1" x14ac:dyDescent="0.2">
      <c r="A102" s="136" t="s">
        <v>281</v>
      </c>
    </row>
    <row r="103" spans="1:1" x14ac:dyDescent="0.2">
      <c r="A103" s="136" t="s">
        <v>282</v>
      </c>
    </row>
    <row r="104" spans="1:1" x14ac:dyDescent="0.2">
      <c r="A104" s="136" t="s">
        <v>283</v>
      </c>
    </row>
    <row r="105" spans="1:1" x14ac:dyDescent="0.2">
      <c r="A105" s="136" t="s">
        <v>284</v>
      </c>
    </row>
    <row r="106" spans="1:1" x14ac:dyDescent="0.2">
      <c r="A106" s="136" t="s">
        <v>285</v>
      </c>
    </row>
    <row r="107" spans="1:1" x14ac:dyDescent="0.2">
      <c r="A107" s="136" t="s">
        <v>286</v>
      </c>
    </row>
    <row r="108" spans="1:1" x14ac:dyDescent="0.2">
      <c r="A108" s="136" t="s">
        <v>287</v>
      </c>
    </row>
    <row r="109" spans="1:1" x14ac:dyDescent="0.2">
      <c r="A109" s="136" t="s">
        <v>288</v>
      </c>
    </row>
    <row r="110" spans="1:1" x14ac:dyDescent="0.2">
      <c r="A110" s="136" t="s">
        <v>289</v>
      </c>
    </row>
    <row r="111" spans="1:1" x14ac:dyDescent="0.2">
      <c r="A111" s="116" t="s">
        <v>290</v>
      </c>
    </row>
    <row r="112" spans="1:1" x14ac:dyDescent="0.2">
      <c r="A112" s="134" t="s">
        <v>291</v>
      </c>
    </row>
    <row r="113" spans="1:1" x14ac:dyDescent="0.2">
      <c r="A113" s="136" t="s">
        <v>292</v>
      </c>
    </row>
    <row r="114" spans="1:1" x14ac:dyDescent="0.2">
      <c r="A114" s="136" t="s">
        <v>293</v>
      </c>
    </row>
    <row r="115" spans="1:1" x14ac:dyDescent="0.2">
      <c r="A115" s="136" t="s">
        <v>294</v>
      </c>
    </row>
    <row r="116" spans="1:1" x14ac:dyDescent="0.2">
      <c r="A116" s="136" t="s">
        <v>295</v>
      </c>
    </row>
    <row r="117" spans="1:1" x14ac:dyDescent="0.2">
      <c r="A117" s="136" t="s">
        <v>296</v>
      </c>
    </row>
    <row r="118" spans="1:1" x14ac:dyDescent="0.2">
      <c r="A118" s="136" t="s">
        <v>297</v>
      </c>
    </row>
    <row r="119" spans="1:1" x14ac:dyDescent="0.2">
      <c r="A119" s="136" t="s">
        <v>298</v>
      </c>
    </row>
    <row r="120" spans="1:1" x14ac:dyDescent="0.2">
      <c r="A120" s="136" t="s">
        <v>299</v>
      </c>
    </row>
    <row r="121" spans="1:1" x14ac:dyDescent="0.2">
      <c r="A121" s="136" t="s">
        <v>300</v>
      </c>
    </row>
    <row r="122" spans="1:1" x14ac:dyDescent="0.2">
      <c r="A122" s="136" t="s">
        <v>301</v>
      </c>
    </row>
    <row r="123" spans="1:1" x14ac:dyDescent="0.2">
      <c r="A123" s="136" t="s">
        <v>302</v>
      </c>
    </row>
    <row r="124" spans="1:1" x14ac:dyDescent="0.2">
      <c r="A124" s="136" t="s">
        <v>303</v>
      </c>
    </row>
    <row r="125" spans="1:1" x14ac:dyDescent="0.2">
      <c r="A125" s="116" t="s">
        <v>304</v>
      </c>
    </row>
    <row r="126" spans="1:1" x14ac:dyDescent="0.2">
      <c r="A126" s="135" t="s">
        <v>305</v>
      </c>
    </row>
    <row r="127" spans="1:1" x14ac:dyDescent="0.2">
      <c r="A127" s="136" t="s">
        <v>306</v>
      </c>
    </row>
    <row r="128" spans="1:1" x14ac:dyDescent="0.2">
      <c r="A128" s="136" t="s">
        <v>307</v>
      </c>
    </row>
    <row r="129" spans="1:1" x14ac:dyDescent="0.2">
      <c r="A129" s="136" t="s">
        <v>308</v>
      </c>
    </row>
    <row r="130" spans="1:1" x14ac:dyDescent="0.2">
      <c r="A130" s="136" t="s">
        <v>309</v>
      </c>
    </row>
    <row r="131" spans="1:1" x14ac:dyDescent="0.2">
      <c r="A131" s="136" t="s">
        <v>310</v>
      </c>
    </row>
    <row r="132" spans="1:1" x14ac:dyDescent="0.2">
      <c r="A132" s="136" t="s">
        <v>311</v>
      </c>
    </row>
    <row r="133" spans="1:1" x14ac:dyDescent="0.2">
      <c r="A133" s="136" t="s">
        <v>312</v>
      </c>
    </row>
    <row r="134" spans="1:1" x14ac:dyDescent="0.2">
      <c r="A134" s="136" t="s">
        <v>313</v>
      </c>
    </row>
    <row r="135" spans="1:1" x14ac:dyDescent="0.2">
      <c r="A135" s="136" t="s">
        <v>517</v>
      </c>
    </row>
    <row r="136" spans="1:1" x14ac:dyDescent="0.2">
      <c r="A136" s="136" t="s">
        <v>314</v>
      </c>
    </row>
    <row r="137" spans="1:1" x14ac:dyDescent="0.2">
      <c r="A137" s="136" t="s">
        <v>315</v>
      </c>
    </row>
    <row r="138" spans="1:1" x14ac:dyDescent="0.2">
      <c r="A138" s="136" t="s">
        <v>316</v>
      </c>
    </row>
    <row r="139" spans="1:1" x14ac:dyDescent="0.2">
      <c r="A139" s="136" t="s">
        <v>317</v>
      </c>
    </row>
    <row r="140" spans="1:1" x14ac:dyDescent="0.2">
      <c r="A140" s="136" t="s">
        <v>318</v>
      </c>
    </row>
    <row r="141" spans="1:1" x14ac:dyDescent="0.2">
      <c r="A141" s="136" t="s">
        <v>319</v>
      </c>
    </row>
    <row r="142" spans="1:1" x14ac:dyDescent="0.2">
      <c r="A142" s="136" t="s">
        <v>320</v>
      </c>
    </row>
    <row r="143" spans="1:1" x14ac:dyDescent="0.2">
      <c r="A143" s="136" t="s">
        <v>321</v>
      </c>
    </row>
    <row r="144" spans="1:1" x14ac:dyDescent="0.2">
      <c r="A144" s="116" t="s">
        <v>322</v>
      </c>
    </row>
    <row r="145" spans="1:1" x14ac:dyDescent="0.2">
      <c r="A145" s="134" t="s">
        <v>323</v>
      </c>
    </row>
    <row r="146" spans="1:1" x14ac:dyDescent="0.2">
      <c r="A146" s="136" t="s">
        <v>324</v>
      </c>
    </row>
    <row r="147" spans="1:1" x14ac:dyDescent="0.2">
      <c r="A147" s="136" t="s">
        <v>325</v>
      </c>
    </row>
    <row r="148" spans="1:1" x14ac:dyDescent="0.2">
      <c r="A148" s="136" t="s">
        <v>326</v>
      </c>
    </row>
    <row r="149" spans="1:1" x14ac:dyDescent="0.2">
      <c r="A149" s="136" t="s">
        <v>327</v>
      </c>
    </row>
    <row r="150" spans="1:1" x14ac:dyDescent="0.2">
      <c r="A150" s="136" t="s">
        <v>328</v>
      </c>
    </row>
    <row r="151" spans="1:1" x14ac:dyDescent="0.2">
      <c r="A151" s="136" t="s">
        <v>329</v>
      </c>
    </row>
    <row r="152" spans="1:1" x14ac:dyDescent="0.2">
      <c r="A152" s="136" t="s">
        <v>330</v>
      </c>
    </row>
    <row r="153" spans="1:1" x14ac:dyDescent="0.2">
      <c r="A153" s="136" t="s">
        <v>367</v>
      </c>
    </row>
    <row r="154" spans="1:1" x14ac:dyDescent="0.2">
      <c r="A154" s="136" t="s">
        <v>368</v>
      </c>
    </row>
    <row r="155" spans="1:1" x14ac:dyDescent="0.2">
      <c r="A155" s="136" t="s">
        <v>369</v>
      </c>
    </row>
    <row r="156" spans="1:1" x14ac:dyDescent="0.2">
      <c r="A156" s="136" t="s">
        <v>370</v>
      </c>
    </row>
    <row r="157" spans="1:1" x14ac:dyDescent="0.2">
      <c r="A157" s="136" t="s">
        <v>371</v>
      </c>
    </row>
    <row r="158" spans="1:1" x14ac:dyDescent="0.2">
      <c r="A158" s="136" t="s">
        <v>372</v>
      </c>
    </row>
    <row r="159" spans="1:1" x14ac:dyDescent="0.2">
      <c r="A159" s="136" t="s">
        <v>373</v>
      </c>
    </row>
    <row r="160" spans="1:1" x14ac:dyDescent="0.2">
      <c r="A160" s="136" t="s">
        <v>374</v>
      </c>
    </row>
    <row r="161" spans="1:1" x14ac:dyDescent="0.2">
      <c r="A161" s="136" t="s">
        <v>375</v>
      </c>
    </row>
    <row r="162" spans="1:1" x14ac:dyDescent="0.2">
      <c r="A162" s="136" t="s">
        <v>376</v>
      </c>
    </row>
    <row r="163" spans="1:1" x14ac:dyDescent="0.2">
      <c r="A163" s="136" t="s">
        <v>377</v>
      </c>
    </row>
    <row r="164" spans="1:1" x14ac:dyDescent="0.2">
      <c r="A164" s="136" t="s">
        <v>378</v>
      </c>
    </row>
    <row r="165" spans="1:1" x14ac:dyDescent="0.2">
      <c r="A165" s="136" t="s">
        <v>379</v>
      </c>
    </row>
    <row r="166" spans="1:1" x14ac:dyDescent="0.2">
      <c r="A166" s="136" t="s">
        <v>380</v>
      </c>
    </row>
    <row r="167" spans="1:1" x14ac:dyDescent="0.2">
      <c r="A167" s="136" t="s">
        <v>381</v>
      </c>
    </row>
    <row r="168" spans="1:1" x14ac:dyDescent="0.2">
      <c r="A168" s="136" t="s">
        <v>382</v>
      </c>
    </row>
    <row r="169" spans="1:1" x14ac:dyDescent="0.2">
      <c r="A169" s="136" t="s">
        <v>383</v>
      </c>
    </row>
    <row r="170" spans="1:1" x14ac:dyDescent="0.2">
      <c r="A170" s="116" t="s">
        <v>384</v>
      </c>
    </row>
    <row r="171" spans="1:1" x14ac:dyDescent="0.2">
      <c r="A171" s="134" t="s">
        <v>385</v>
      </c>
    </row>
    <row r="172" spans="1:1" x14ac:dyDescent="0.2">
      <c r="A172" s="136" t="s">
        <v>386</v>
      </c>
    </row>
    <row r="173" spans="1:1" x14ac:dyDescent="0.2">
      <c r="A173" s="136" t="s">
        <v>387</v>
      </c>
    </row>
    <row r="174" spans="1:1" x14ac:dyDescent="0.2">
      <c r="A174" s="136" t="s">
        <v>388</v>
      </c>
    </row>
    <row r="175" spans="1:1" x14ac:dyDescent="0.2">
      <c r="A175" s="136" t="s">
        <v>389</v>
      </c>
    </row>
    <row r="176" spans="1:1" x14ac:dyDescent="0.2">
      <c r="A176" s="136" t="s">
        <v>390</v>
      </c>
    </row>
    <row r="177" spans="1:1" x14ac:dyDescent="0.2">
      <c r="A177" s="136" t="s">
        <v>391</v>
      </c>
    </row>
    <row r="178" spans="1:1" x14ac:dyDescent="0.2">
      <c r="A178" s="136" t="s">
        <v>392</v>
      </c>
    </row>
    <row r="179" spans="1:1" x14ac:dyDescent="0.2">
      <c r="A179" s="136" t="s">
        <v>393</v>
      </c>
    </row>
    <row r="180" spans="1:1" x14ac:dyDescent="0.2">
      <c r="A180" s="136" t="s">
        <v>394</v>
      </c>
    </row>
    <row r="181" spans="1:1" x14ac:dyDescent="0.2">
      <c r="A181" s="136" t="s">
        <v>395</v>
      </c>
    </row>
    <row r="182" spans="1:1" x14ac:dyDescent="0.2">
      <c r="A182" s="136" t="s">
        <v>396</v>
      </c>
    </row>
    <row r="183" spans="1:1" x14ac:dyDescent="0.2">
      <c r="A183" s="136" t="s">
        <v>397</v>
      </c>
    </row>
    <row r="184" spans="1:1" x14ac:dyDescent="0.2">
      <c r="A184" s="136" t="s">
        <v>398</v>
      </c>
    </row>
    <row r="185" spans="1:1" x14ac:dyDescent="0.2">
      <c r="A185" s="116" t="s">
        <v>399</v>
      </c>
    </row>
    <row r="186" spans="1:1" x14ac:dyDescent="0.2">
      <c r="A186" s="134" t="s">
        <v>400</v>
      </c>
    </row>
    <row r="187" spans="1:1" x14ac:dyDescent="0.2">
      <c r="A187" s="136" t="s">
        <v>401</v>
      </c>
    </row>
    <row r="188" spans="1:1" x14ac:dyDescent="0.2">
      <c r="A188" s="136" t="s">
        <v>402</v>
      </c>
    </row>
    <row r="189" spans="1:1" x14ac:dyDescent="0.2">
      <c r="A189" s="136" t="s">
        <v>403</v>
      </c>
    </row>
    <row r="190" spans="1:1" x14ac:dyDescent="0.2">
      <c r="A190" s="136" t="s">
        <v>404</v>
      </c>
    </row>
    <row r="191" spans="1:1" x14ac:dyDescent="0.2">
      <c r="A191" s="136" t="s">
        <v>405</v>
      </c>
    </row>
    <row r="192" spans="1:1" x14ac:dyDescent="0.2">
      <c r="A192" s="136" t="s">
        <v>406</v>
      </c>
    </row>
    <row r="193" spans="1:1" x14ac:dyDescent="0.2">
      <c r="A193" s="136" t="s">
        <v>407</v>
      </c>
    </row>
    <row r="194" spans="1:1" x14ac:dyDescent="0.2">
      <c r="A194" s="136" t="s">
        <v>408</v>
      </c>
    </row>
    <row r="195" spans="1:1" x14ac:dyDescent="0.2">
      <c r="A195" s="136" t="s">
        <v>409</v>
      </c>
    </row>
    <row r="196" spans="1:1" x14ac:dyDescent="0.2">
      <c r="A196" s="136" t="s">
        <v>410</v>
      </c>
    </row>
    <row r="197" spans="1:1" x14ac:dyDescent="0.2">
      <c r="A197" s="116" t="s">
        <v>411</v>
      </c>
    </row>
    <row r="198" spans="1:1" x14ac:dyDescent="0.2">
      <c r="A198" s="134" t="s">
        <v>412</v>
      </c>
    </row>
    <row r="199" spans="1:1" x14ac:dyDescent="0.2">
      <c r="A199" s="136" t="s">
        <v>413</v>
      </c>
    </row>
    <row r="200" spans="1:1" x14ac:dyDescent="0.2">
      <c r="A200" s="136" t="s">
        <v>414</v>
      </c>
    </row>
    <row r="201" spans="1:1" x14ac:dyDescent="0.2">
      <c r="A201" s="136" t="s">
        <v>415</v>
      </c>
    </row>
    <row r="202" spans="1:1" x14ac:dyDescent="0.2">
      <c r="A202" s="136" t="s">
        <v>416</v>
      </c>
    </row>
    <row r="203" spans="1:1" x14ac:dyDescent="0.2">
      <c r="A203" s="136" t="s">
        <v>417</v>
      </c>
    </row>
    <row r="204" spans="1:1" x14ac:dyDescent="0.2">
      <c r="A204" s="136" t="s">
        <v>418</v>
      </c>
    </row>
    <row r="205" spans="1:1" x14ac:dyDescent="0.2">
      <c r="A205" s="116" t="s">
        <v>419</v>
      </c>
    </row>
    <row r="206" spans="1:1" x14ac:dyDescent="0.2">
      <c r="A206" s="134" t="s">
        <v>420</v>
      </c>
    </row>
    <row r="207" spans="1:1" x14ac:dyDescent="0.2">
      <c r="A207" s="136" t="s">
        <v>421</v>
      </c>
    </row>
    <row r="208" spans="1:1" x14ac:dyDescent="0.2">
      <c r="A208" s="136" t="s">
        <v>422</v>
      </c>
    </row>
    <row r="209" spans="1:1" x14ac:dyDescent="0.2">
      <c r="A209" s="136" t="s">
        <v>423</v>
      </c>
    </row>
    <row r="210" spans="1:1" x14ac:dyDescent="0.2">
      <c r="A210" s="136" t="s">
        <v>424</v>
      </c>
    </row>
    <row r="211" spans="1:1" x14ac:dyDescent="0.2">
      <c r="A211" s="136" t="s">
        <v>425</v>
      </c>
    </row>
    <row r="212" spans="1:1" x14ac:dyDescent="0.2">
      <c r="A212" s="136" t="s">
        <v>426</v>
      </c>
    </row>
    <row r="213" spans="1:1" x14ac:dyDescent="0.2">
      <c r="A213" s="116" t="s">
        <v>427</v>
      </c>
    </row>
    <row r="214" spans="1:1" x14ac:dyDescent="0.2">
      <c r="A214" s="134" t="s">
        <v>428</v>
      </c>
    </row>
    <row r="215" spans="1:1" x14ac:dyDescent="0.2">
      <c r="A215" s="136" t="s">
        <v>429</v>
      </c>
    </row>
    <row r="216" spans="1:1" x14ac:dyDescent="0.2">
      <c r="A216" s="136" t="s">
        <v>430</v>
      </c>
    </row>
    <row r="217" spans="1:1" x14ac:dyDescent="0.2">
      <c r="A217" s="136" t="s">
        <v>431</v>
      </c>
    </row>
    <row r="218" spans="1:1" x14ac:dyDescent="0.2">
      <c r="A218" s="136" t="s">
        <v>432</v>
      </c>
    </row>
    <row r="219" spans="1:1" x14ac:dyDescent="0.2">
      <c r="A219" s="136" t="s">
        <v>433</v>
      </c>
    </row>
    <row r="220" spans="1:1" x14ac:dyDescent="0.2">
      <c r="A220" s="136" t="s">
        <v>434</v>
      </c>
    </row>
    <row r="221" spans="1:1" x14ac:dyDescent="0.2">
      <c r="A221" s="136" t="s">
        <v>435</v>
      </c>
    </row>
    <row r="222" spans="1:1" x14ac:dyDescent="0.2">
      <c r="A222" s="116" t="s">
        <v>436</v>
      </c>
    </row>
    <row r="223" spans="1:1" x14ac:dyDescent="0.2">
      <c r="A223" s="134" t="s">
        <v>437</v>
      </c>
    </row>
    <row r="224" spans="1:1" x14ac:dyDescent="0.2">
      <c r="A224" s="136" t="s">
        <v>438</v>
      </c>
    </row>
    <row r="225" spans="1:1" x14ac:dyDescent="0.2">
      <c r="A225" s="136" t="s">
        <v>439</v>
      </c>
    </row>
    <row r="226" spans="1:1" x14ac:dyDescent="0.2">
      <c r="A226" s="136" t="s">
        <v>440</v>
      </c>
    </row>
    <row r="227" spans="1:1" x14ac:dyDescent="0.2">
      <c r="A227" s="136" t="s">
        <v>441</v>
      </c>
    </row>
    <row r="228" spans="1:1" x14ac:dyDescent="0.2">
      <c r="A228" s="116" t="s">
        <v>442</v>
      </c>
    </row>
    <row r="229" spans="1:1" x14ac:dyDescent="0.2">
      <c r="A229" s="134" t="s">
        <v>443</v>
      </c>
    </row>
    <row r="230" spans="1:1" x14ac:dyDescent="0.2">
      <c r="A230" s="136" t="s">
        <v>444</v>
      </c>
    </row>
    <row r="231" spans="1:1" x14ac:dyDescent="0.2">
      <c r="A231" s="136" t="s">
        <v>445</v>
      </c>
    </row>
    <row r="232" spans="1:1" x14ac:dyDescent="0.2">
      <c r="A232" s="136" t="s">
        <v>446</v>
      </c>
    </row>
    <row r="233" spans="1:1" x14ac:dyDescent="0.2">
      <c r="A233" s="136" t="s">
        <v>447</v>
      </c>
    </row>
    <row r="234" spans="1:1" x14ac:dyDescent="0.2">
      <c r="A234" s="136" t="s">
        <v>448</v>
      </c>
    </row>
    <row r="235" spans="1:1" x14ac:dyDescent="0.2">
      <c r="A235" s="136" t="s">
        <v>449</v>
      </c>
    </row>
    <row r="236" spans="1:1" x14ac:dyDescent="0.2">
      <c r="A236" s="136" t="s">
        <v>450</v>
      </c>
    </row>
    <row r="237" spans="1:1" x14ac:dyDescent="0.2">
      <c r="A237" s="136" t="s">
        <v>451</v>
      </c>
    </row>
    <row r="238" spans="1:1" x14ac:dyDescent="0.2">
      <c r="A238" s="136" t="s">
        <v>452</v>
      </c>
    </row>
    <row r="239" spans="1:1" x14ac:dyDescent="0.2">
      <c r="A239" s="136" t="s">
        <v>453</v>
      </c>
    </row>
    <row r="240" spans="1:1" x14ac:dyDescent="0.2">
      <c r="A240" s="136" t="s">
        <v>454</v>
      </c>
    </row>
    <row r="241" spans="1:1" x14ac:dyDescent="0.2">
      <c r="A241" s="136" t="s">
        <v>455</v>
      </c>
    </row>
    <row r="242" spans="1:1" x14ac:dyDescent="0.2">
      <c r="A242" s="136" t="s">
        <v>456</v>
      </c>
    </row>
    <row r="243" spans="1:1" x14ac:dyDescent="0.2">
      <c r="A243" s="136" t="s">
        <v>457</v>
      </c>
    </row>
    <row r="244" spans="1:1" x14ac:dyDescent="0.2">
      <c r="A244" s="136" t="s">
        <v>458</v>
      </c>
    </row>
    <row r="245" spans="1:1" x14ac:dyDescent="0.2">
      <c r="A245" s="136" t="s">
        <v>459</v>
      </c>
    </row>
    <row r="246" spans="1:1" x14ac:dyDescent="0.2">
      <c r="A246" s="136" t="s">
        <v>460</v>
      </c>
    </row>
    <row r="247" spans="1:1" x14ac:dyDescent="0.2">
      <c r="A247" s="116" t="s">
        <v>461</v>
      </c>
    </row>
    <row r="248" spans="1:1" x14ac:dyDescent="0.2">
      <c r="A248" s="134" t="s">
        <v>462</v>
      </c>
    </row>
    <row r="249" spans="1:1" x14ac:dyDescent="0.2">
      <c r="A249" s="136" t="s">
        <v>463</v>
      </c>
    </row>
    <row r="250" spans="1:1" x14ac:dyDescent="0.2">
      <c r="A250" s="136" t="s">
        <v>464</v>
      </c>
    </row>
    <row r="251" spans="1:1" x14ac:dyDescent="0.2">
      <c r="A251" s="136" t="s">
        <v>465</v>
      </c>
    </row>
    <row r="252" spans="1:1" x14ac:dyDescent="0.2">
      <c r="A252" s="136" t="s">
        <v>466</v>
      </c>
    </row>
    <row r="253" spans="1:1" x14ac:dyDescent="0.2">
      <c r="A253" s="136" t="s">
        <v>467</v>
      </c>
    </row>
    <row r="254" spans="1:1" x14ac:dyDescent="0.2">
      <c r="A254" s="136" t="s">
        <v>468</v>
      </c>
    </row>
    <row r="255" spans="1:1" x14ac:dyDescent="0.2">
      <c r="A255" s="136" t="s">
        <v>469</v>
      </c>
    </row>
    <row r="256" spans="1:1" x14ac:dyDescent="0.2">
      <c r="A256" s="136" t="s">
        <v>470</v>
      </c>
    </row>
    <row r="257" spans="1:1" x14ac:dyDescent="0.2">
      <c r="A257" s="136" t="s">
        <v>471</v>
      </c>
    </row>
    <row r="258" spans="1:1" x14ac:dyDescent="0.2">
      <c r="A258" s="116" t="s">
        <v>472</v>
      </c>
    </row>
    <row r="259" spans="1:1" x14ac:dyDescent="0.2">
      <c r="A259" s="134" t="s">
        <v>473</v>
      </c>
    </row>
    <row r="260" spans="1:1" x14ac:dyDescent="0.2">
      <c r="A260" s="136" t="s">
        <v>474</v>
      </c>
    </row>
    <row r="261" spans="1:1" x14ac:dyDescent="0.2">
      <c r="A261" s="136" t="s">
        <v>475</v>
      </c>
    </row>
    <row r="262" spans="1:1" x14ac:dyDescent="0.2">
      <c r="A262" s="136" t="s">
        <v>476</v>
      </c>
    </row>
    <row r="263" spans="1:1" x14ac:dyDescent="0.2">
      <c r="A263" s="116" t="s">
        <v>477</v>
      </c>
    </row>
    <row r="264" spans="1:1" x14ac:dyDescent="0.2">
      <c r="A264" s="134" t="s">
        <v>478</v>
      </c>
    </row>
    <row r="265" spans="1:1" x14ac:dyDescent="0.2">
      <c r="A265" s="136" t="s">
        <v>479</v>
      </c>
    </row>
    <row r="266" spans="1:1" x14ac:dyDescent="0.2">
      <c r="A266" s="136" t="s">
        <v>480</v>
      </c>
    </row>
    <row r="267" spans="1:1" x14ac:dyDescent="0.2">
      <c r="A267" s="136" t="s">
        <v>481</v>
      </c>
    </row>
    <row r="268" spans="1:1" x14ac:dyDescent="0.2">
      <c r="A268" s="136" t="s">
        <v>482</v>
      </c>
    </row>
    <row r="269" spans="1:1" x14ac:dyDescent="0.2">
      <c r="A269" s="136" t="s">
        <v>483</v>
      </c>
    </row>
    <row r="270" spans="1:1" x14ac:dyDescent="0.2">
      <c r="A270" s="136" t="s">
        <v>484</v>
      </c>
    </row>
    <row r="271" spans="1:1" x14ac:dyDescent="0.2">
      <c r="A271" s="136" t="s">
        <v>485</v>
      </c>
    </row>
    <row r="272" spans="1:1" x14ac:dyDescent="0.2">
      <c r="A272" s="136" t="s">
        <v>486</v>
      </c>
    </row>
    <row r="273" spans="1:1" x14ac:dyDescent="0.2">
      <c r="A273" s="136" t="s">
        <v>487</v>
      </c>
    </row>
    <row r="274" spans="1:1" x14ac:dyDescent="0.2">
      <c r="A274" s="136" t="s">
        <v>488</v>
      </c>
    </row>
    <row r="275" spans="1:1" x14ac:dyDescent="0.2">
      <c r="A275" s="136" t="s">
        <v>489</v>
      </c>
    </row>
    <row r="276" spans="1:1" x14ac:dyDescent="0.2">
      <c r="A276" s="136" t="s">
        <v>490</v>
      </c>
    </row>
    <row r="277" spans="1:1" x14ac:dyDescent="0.2">
      <c r="A277" s="136" t="s">
        <v>491</v>
      </c>
    </row>
    <row r="278" spans="1:1" x14ac:dyDescent="0.2">
      <c r="A278" s="136" t="s">
        <v>492</v>
      </c>
    </row>
    <row r="279" spans="1:1" x14ac:dyDescent="0.2">
      <c r="A279" s="136" t="s">
        <v>493</v>
      </c>
    </row>
    <row r="280" spans="1:1" x14ac:dyDescent="0.2">
      <c r="A280" s="136" t="s">
        <v>494</v>
      </c>
    </row>
    <row r="281" spans="1:1" x14ac:dyDescent="0.2">
      <c r="A281" s="136" t="s">
        <v>495</v>
      </c>
    </row>
    <row r="282" spans="1:1" x14ac:dyDescent="0.2">
      <c r="A282" s="136" t="s">
        <v>496</v>
      </c>
    </row>
    <row r="283" spans="1:1" x14ac:dyDescent="0.2">
      <c r="A283" s="136" t="s">
        <v>497</v>
      </c>
    </row>
    <row r="284" spans="1:1" x14ac:dyDescent="0.2">
      <c r="A284" s="136" t="s">
        <v>498</v>
      </c>
    </row>
    <row r="285" spans="1:1" x14ac:dyDescent="0.2">
      <c r="A285" s="136" t="s">
        <v>499</v>
      </c>
    </row>
    <row r="286" spans="1:1" x14ac:dyDescent="0.2">
      <c r="A286" s="136" t="s">
        <v>500</v>
      </c>
    </row>
    <row r="287" spans="1:1" x14ac:dyDescent="0.2">
      <c r="A287" s="136" t="s">
        <v>501</v>
      </c>
    </row>
    <row r="288" spans="1:1" x14ac:dyDescent="0.2">
      <c r="A288" s="136" t="s">
        <v>502</v>
      </c>
    </row>
    <row r="289" spans="1:1" x14ac:dyDescent="0.2">
      <c r="A289" s="136" t="s">
        <v>503</v>
      </c>
    </row>
    <row r="290" spans="1:1" x14ac:dyDescent="0.2">
      <c r="A290" s="4"/>
    </row>
    <row r="291" spans="1:1" x14ac:dyDescent="0.2">
      <c r="A291" s="4"/>
    </row>
    <row r="292" spans="1:1" x14ac:dyDescent="0.2">
      <c r="A292" s="4"/>
    </row>
    <row r="293" spans="1:1" x14ac:dyDescent="0.2">
      <c r="A293" s="4"/>
    </row>
    <row r="294" spans="1:1" x14ac:dyDescent="0.2">
      <c r="A294" s="4"/>
    </row>
    <row r="295" spans="1:1" x14ac:dyDescent="0.2">
      <c r="A295" s="4"/>
    </row>
    <row r="296" spans="1:1" x14ac:dyDescent="0.2">
      <c r="A296" s="4"/>
    </row>
    <row r="297" spans="1:1" x14ac:dyDescent="0.2">
      <c r="A297" s="4"/>
    </row>
    <row r="298" spans="1:1" ht="14.1" customHeight="1" x14ac:dyDescent="0.2">
      <c r="A298" s="4"/>
    </row>
    <row r="299" spans="1:1" ht="14.1" customHeight="1" x14ac:dyDescent="0.2">
      <c r="A299" s="4"/>
    </row>
    <row r="300" spans="1:1" ht="14.1" customHeight="1" x14ac:dyDescent="0.2">
      <c r="A300" s="4"/>
    </row>
    <row r="301" spans="1:1" ht="14.1" customHeight="1" x14ac:dyDescent="0.2">
      <c r="A301" s="4"/>
    </row>
    <row r="302" spans="1:1" ht="14.1" customHeight="1" x14ac:dyDescent="0.2">
      <c r="A302" s="4"/>
    </row>
    <row r="303" spans="1:1" ht="14.1" customHeight="1" x14ac:dyDescent="0.2">
      <c r="A303" s="4"/>
    </row>
    <row r="304" spans="1:1" ht="17.25" customHeight="1" x14ac:dyDescent="0.2">
      <c r="A304" s="4"/>
    </row>
    <row r="305" spans="1:1" ht="17.25" customHeight="1" x14ac:dyDescent="0.2">
      <c r="A305" s="4"/>
    </row>
  </sheetData>
  <sheetProtection sheet="1" formatColumns="0" formatRows="0" insertRows="0" autoFilter="0"/>
  <mergeCells count="21">
    <mergeCell ref="E62:E63"/>
    <mergeCell ref="F62:F63"/>
    <mergeCell ref="G62:G63"/>
    <mergeCell ref="H62:H63"/>
    <mergeCell ref="J62:J63"/>
    <mergeCell ref="N61:N63"/>
    <mergeCell ref="O61:O63"/>
    <mergeCell ref="M61:M63"/>
    <mergeCell ref="I2:J2"/>
    <mergeCell ref="A61:B63"/>
    <mergeCell ref="A1:A4"/>
    <mergeCell ref="A5:A6"/>
    <mergeCell ref="C2:E2"/>
    <mergeCell ref="C3:E3"/>
    <mergeCell ref="C4:D4"/>
    <mergeCell ref="C5:D5"/>
    <mergeCell ref="C6:D6"/>
    <mergeCell ref="K62:K63"/>
    <mergeCell ref="C62:C63"/>
    <mergeCell ref="D62:D63"/>
    <mergeCell ref="L62:L63"/>
  </mergeCells>
  <conditionalFormatting sqref="B10:B18">
    <cfRule type="expression" dxfId="6" priority="11">
      <formula>NOT(OR(B10="",_xlfn.IFNA(INDEX(CourseTable,MATCH(A10,CourseList,0),MATCH(B10,CourseTableCols,0)),0)))</formula>
    </cfRule>
  </conditionalFormatting>
  <conditionalFormatting sqref="B27:B35">
    <cfRule type="expression" dxfId="5" priority="3">
      <formula>NOT(OR(B27="",_xlfn.IFNA(INDEX(CourseTable,MATCH(A27,CourseList,0),MATCH(B27,CourseTableCols,0)),0)))</formula>
    </cfRule>
  </conditionalFormatting>
  <conditionalFormatting sqref="B44:B52">
    <cfRule type="expression" dxfId="4" priority="2">
      <formula>NOT(OR(B44="",_xlfn.IFNA(INDEX(CourseTable,MATCH(A44,CourseList,0),MATCH(B44,CourseTableCols,0)),0)))</formula>
    </cfRule>
  </conditionalFormatting>
  <conditionalFormatting sqref="C62:H63 J62:J63 L62:L63">
    <cfRule type="cellIs" dxfId="3" priority="1" operator="equal">
      <formula>"MET"</formula>
    </cfRule>
  </conditionalFormatting>
  <conditionalFormatting sqref="F8:F62">
    <cfRule type="expression" dxfId="2" priority="4">
      <formula>(Selected_Concentration="STRATEGIC OPERATIONS")</formula>
    </cfRule>
  </conditionalFormatting>
  <conditionalFormatting sqref="I8:I63">
    <cfRule type="expression" dxfId="1" priority="7">
      <formula>(Selected_Concentration&lt;&gt;"FINANCIAL ENGINEERING")</formula>
    </cfRule>
  </conditionalFormatting>
  <conditionalFormatting sqref="K60:L60 K62">
    <cfRule type="expression" dxfId="0" priority="31">
      <formula>(SUM($K$10:$K$59)&gt;INDEX(Max_Bus_Cr,MATCH(Selected_Concentration,Concentration,0)))</formula>
    </cfRule>
  </conditionalFormatting>
  <dataValidations count="7">
    <dataValidation type="list" allowBlank="1" showInputMessage="1" showErrorMessage="1" errorTitle="Invalid Entry" error="Please select Y or N." sqref="I3:I4" xr:uid="{00000000-0002-0000-0100-000000000000}">
      <formula1>"Y,N"</formula1>
    </dataValidation>
    <dataValidation type="list" allowBlank="1" showInputMessage="1" showErrorMessage="1" sqref="M27:M35 M37:M42 M54:M59 M20:M25 M44:M52 M10:M18" xr:uid="{00000000-0002-0000-0100-000001000000}">
      <formula1>GradeType</formula1>
    </dataValidation>
    <dataValidation type="list" allowBlank="1" showInputMessage="1" showErrorMessage="1" sqref="A44:A52 A27:A35 A10:A18" xr:uid="{00000000-0002-0000-0100-000002000000}">
      <formula1>CourseList</formula1>
    </dataValidation>
    <dataValidation type="list" allowBlank="1" showInputMessage="1" showErrorMessage="1" errorTitle="Invalid Entry" error="Please select the term when you started your MEng degree." sqref="I5" xr:uid="{00000000-0002-0000-0100-000003000000}">
      <formula1>Term_List</formula1>
    </dataValidation>
    <dataValidation type="list" allowBlank="1" showInputMessage="1" showErrorMessage="1" errorTitle="Invalid Entry" error="Please select the term when you expect to receive yout MEng degree." sqref="I6" xr:uid="{00000000-0002-0000-0100-000004000000}">
      <formula1>Degree_Dates</formula1>
    </dataValidation>
    <dataValidation type="list" allowBlank="1" showInputMessage="1" showErrorMessage="1" errorTitle="Invalid Selection" error="Please select a concentration from the dropdown list" sqref="A5:A6" xr:uid="{00000000-0002-0000-0100-000005000000}">
      <formula1>Concentration</formula1>
    </dataValidation>
    <dataValidation type="list" allowBlank="1" showInputMessage="1" showErrorMessage="1" sqref="B54:B59 B37:B42 B44:B52 B20:B25 B27:B35 B10:B18" xr:uid="{00000000-0002-0000-0100-000006000000}">
      <formula1>CourseCat</formula1>
    </dataValidation>
  </dataValidations>
  <printOptions horizontalCentered="1" verticalCentered="1"/>
  <pageMargins left="0.25" right="0.25" top="0" bottom="0" header="0" footer="0"/>
  <pageSetup scale="61" fitToHeight="0" orientation="landscape" r:id="rId1"/>
  <headerFooter alignWithMargins="0"/>
  <rowBreaks count="1" manualBreakCount="1">
    <brk id="42"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308"/>
  <sheetViews>
    <sheetView topLeftCell="A258" zoomScaleNormal="100" workbookViewId="0">
      <selection activeCell="A288" sqref="A288"/>
    </sheetView>
  </sheetViews>
  <sheetFormatPr defaultColWidth="9.140625" defaultRowHeight="12.75" x14ac:dyDescent="0.2"/>
  <cols>
    <col min="1" max="1" width="63.5703125" customWidth="1"/>
    <col min="2" max="2" width="65.7109375" customWidth="1"/>
    <col min="3" max="3" width="6.140625" customWidth="1"/>
    <col min="4" max="4" width="5.5703125" customWidth="1"/>
    <col min="5" max="7" width="4" customWidth="1"/>
    <col min="8" max="8" width="4" style="6" customWidth="1"/>
    <col min="9" max="10" width="4" customWidth="1"/>
    <col min="11" max="14" width="4" style="6" customWidth="1"/>
    <col min="15" max="22" width="4" style="7" customWidth="1"/>
    <col min="23" max="28" width="4" customWidth="1"/>
    <col min="29" max="30" width="3.28515625" bestFit="1" customWidth="1"/>
  </cols>
  <sheetData>
    <row r="1" spans="1:10" x14ac:dyDescent="0.2">
      <c r="I1" s="6"/>
      <c r="J1" s="6"/>
    </row>
    <row r="2" spans="1:10" ht="13.5" thickBot="1" x14ac:dyDescent="0.25">
      <c r="A2" s="31" t="s">
        <v>28</v>
      </c>
      <c r="B2" s="31" t="s">
        <v>34</v>
      </c>
      <c r="I2" s="6"/>
      <c r="J2" s="6"/>
    </row>
    <row r="3" spans="1:10" x14ac:dyDescent="0.2">
      <c r="A3" s="37"/>
      <c r="B3" s="37"/>
      <c r="I3" s="6"/>
      <c r="J3" s="6"/>
    </row>
    <row r="4" spans="1:10" x14ac:dyDescent="0.2">
      <c r="A4" s="39" t="s">
        <v>46</v>
      </c>
      <c r="B4" s="38" t="s">
        <v>36</v>
      </c>
      <c r="I4" s="6"/>
      <c r="J4" s="6"/>
    </row>
    <row r="5" spans="1:10" x14ac:dyDescent="0.2">
      <c r="A5" s="39" t="s">
        <v>47</v>
      </c>
      <c r="B5" s="38" t="s">
        <v>36</v>
      </c>
      <c r="I5" s="6"/>
      <c r="J5" s="6"/>
    </row>
    <row r="6" spans="1:10" x14ac:dyDescent="0.2">
      <c r="A6" s="39" t="s">
        <v>48</v>
      </c>
      <c r="B6" s="38" t="s">
        <v>36</v>
      </c>
      <c r="I6" s="6"/>
      <c r="J6" s="6"/>
    </row>
    <row r="7" spans="1:10" x14ac:dyDescent="0.2">
      <c r="A7" s="39" t="s">
        <v>49</v>
      </c>
      <c r="B7" s="38" t="s">
        <v>37</v>
      </c>
      <c r="I7" s="6"/>
      <c r="J7" s="6"/>
    </row>
    <row r="8" spans="1:10" x14ac:dyDescent="0.2">
      <c r="A8" s="39" t="s">
        <v>70</v>
      </c>
      <c r="B8" s="38" t="s">
        <v>37</v>
      </c>
      <c r="I8" s="6"/>
      <c r="J8" s="6"/>
    </row>
    <row r="9" spans="1:10" x14ac:dyDescent="0.2">
      <c r="A9" s="39" t="s">
        <v>50</v>
      </c>
      <c r="B9" s="38" t="s">
        <v>37</v>
      </c>
      <c r="I9" s="6"/>
      <c r="J9" s="6"/>
    </row>
    <row r="10" spans="1:10" x14ac:dyDescent="0.2">
      <c r="A10" s="39" t="s">
        <v>58</v>
      </c>
      <c r="B10" s="38" t="s">
        <v>37</v>
      </c>
      <c r="I10" s="6"/>
      <c r="J10" s="6"/>
    </row>
    <row r="11" spans="1:10" x14ac:dyDescent="0.2">
      <c r="A11" s="39" t="s">
        <v>51</v>
      </c>
      <c r="B11" s="38" t="s">
        <v>37</v>
      </c>
      <c r="I11" s="6"/>
      <c r="J11" s="6"/>
    </row>
    <row r="12" spans="1:10" x14ac:dyDescent="0.2">
      <c r="A12" s="39" t="s">
        <v>52</v>
      </c>
      <c r="B12" s="38" t="s">
        <v>37</v>
      </c>
      <c r="I12" s="6"/>
      <c r="J12" s="6"/>
    </row>
    <row r="13" spans="1:10" x14ac:dyDescent="0.2">
      <c r="A13" s="39" t="s">
        <v>72</v>
      </c>
      <c r="B13" s="38" t="s">
        <v>37</v>
      </c>
      <c r="I13" s="6"/>
      <c r="J13" s="6"/>
    </row>
    <row r="14" spans="1:10" x14ac:dyDescent="0.2">
      <c r="A14" s="39" t="s">
        <v>53</v>
      </c>
      <c r="B14" s="38" t="s">
        <v>37</v>
      </c>
      <c r="I14" s="6"/>
      <c r="J14" s="6"/>
    </row>
    <row r="15" spans="1:10" x14ac:dyDescent="0.2">
      <c r="A15" s="39" t="s">
        <v>54</v>
      </c>
      <c r="B15" s="38" t="s">
        <v>37</v>
      </c>
      <c r="I15" s="6"/>
      <c r="J15" s="6"/>
    </row>
    <row r="16" spans="1:10" x14ac:dyDescent="0.2">
      <c r="A16" s="39" t="s">
        <v>56</v>
      </c>
      <c r="B16" s="38" t="s">
        <v>37</v>
      </c>
      <c r="I16" s="6"/>
      <c r="J16" s="6"/>
    </row>
    <row r="17" spans="1:10" x14ac:dyDescent="0.2">
      <c r="A17" s="39" t="s">
        <v>60</v>
      </c>
      <c r="B17" s="38" t="s">
        <v>37</v>
      </c>
      <c r="I17" s="6"/>
      <c r="J17" s="6"/>
    </row>
    <row r="18" spans="1:10" x14ac:dyDescent="0.2">
      <c r="I18" s="6"/>
      <c r="J18" s="6"/>
    </row>
    <row r="19" spans="1:10" ht="122.25" customHeight="1" thickBot="1" x14ac:dyDescent="0.25">
      <c r="A19" s="31" t="s">
        <v>37</v>
      </c>
      <c r="B19" s="31" t="s">
        <v>77</v>
      </c>
      <c r="C19" s="36" t="s">
        <v>85</v>
      </c>
      <c r="D19" s="36" t="s">
        <v>87</v>
      </c>
      <c r="I19" s="6"/>
      <c r="J19" s="6"/>
    </row>
    <row r="20" spans="1:10" x14ac:dyDescent="0.2">
      <c r="A20" s="39" t="s">
        <v>88</v>
      </c>
      <c r="B20" s="39" t="s">
        <v>78</v>
      </c>
      <c r="C20" s="102">
        <v>12</v>
      </c>
      <c r="D20" s="102">
        <v>8</v>
      </c>
      <c r="I20" s="6"/>
      <c r="J20" s="6"/>
    </row>
    <row r="21" spans="1:10" x14ac:dyDescent="0.2">
      <c r="A21" s="39" t="s">
        <v>89</v>
      </c>
      <c r="B21" s="39" t="s">
        <v>79</v>
      </c>
      <c r="C21" s="102">
        <v>9</v>
      </c>
      <c r="D21" s="102">
        <v>8</v>
      </c>
      <c r="I21" s="6"/>
      <c r="J21" s="6"/>
    </row>
    <row r="22" spans="1:10" x14ac:dyDescent="0.2">
      <c r="A22" s="39" t="s">
        <v>90</v>
      </c>
      <c r="B22" s="39" t="s">
        <v>80</v>
      </c>
      <c r="C22" s="102">
        <v>12</v>
      </c>
      <c r="D22" s="102">
        <v>8</v>
      </c>
      <c r="I22" s="6"/>
      <c r="J22" s="6"/>
    </row>
    <row r="23" spans="1:10" x14ac:dyDescent="0.2">
      <c r="A23" s="39" t="s">
        <v>91</v>
      </c>
      <c r="B23" s="39" t="s">
        <v>81</v>
      </c>
      <c r="C23" s="102">
        <v>12</v>
      </c>
      <c r="D23" s="102">
        <v>8</v>
      </c>
      <c r="I23" s="6"/>
      <c r="J23" s="6"/>
    </row>
    <row r="24" spans="1:10" x14ac:dyDescent="0.2">
      <c r="A24" s="39" t="s">
        <v>92</v>
      </c>
      <c r="B24" s="39" t="s">
        <v>82</v>
      </c>
      <c r="C24" s="102">
        <v>16</v>
      </c>
      <c r="D24" s="102">
        <v>8</v>
      </c>
      <c r="I24" s="6"/>
      <c r="J24" s="6"/>
    </row>
    <row r="25" spans="1:10" x14ac:dyDescent="0.2">
      <c r="A25" s="39" t="s">
        <v>93</v>
      </c>
      <c r="B25" s="39" t="s">
        <v>84</v>
      </c>
      <c r="C25" s="102">
        <v>13.5</v>
      </c>
      <c r="D25" s="102">
        <v>12</v>
      </c>
      <c r="I25" s="6"/>
      <c r="J25" s="6"/>
    </row>
    <row r="26" spans="1:10" x14ac:dyDescent="0.2">
      <c r="A26" s="39" t="s">
        <v>94</v>
      </c>
      <c r="B26" s="39" t="s">
        <v>83</v>
      </c>
      <c r="C26" s="102">
        <v>11</v>
      </c>
      <c r="D26" s="102">
        <v>8</v>
      </c>
      <c r="I26" s="6"/>
      <c r="J26" s="6"/>
    </row>
    <row r="27" spans="1:10" x14ac:dyDescent="0.2">
      <c r="I27" s="6"/>
      <c r="J27" s="6"/>
    </row>
    <row r="28" spans="1:10" x14ac:dyDescent="0.2">
      <c r="A28" s="10" t="s">
        <v>12</v>
      </c>
      <c r="B28" s="10" t="s">
        <v>13</v>
      </c>
      <c r="C28" s="3"/>
      <c r="I28" s="6"/>
      <c r="J28" s="6"/>
    </row>
    <row r="29" spans="1:10" x14ac:dyDescent="0.2">
      <c r="A29" s="40" t="s">
        <v>14</v>
      </c>
      <c r="B29" s="40">
        <v>4.3</v>
      </c>
      <c r="C29" s="3"/>
      <c r="I29" s="6"/>
      <c r="J29" s="6"/>
    </row>
    <row r="30" spans="1:10" x14ac:dyDescent="0.2">
      <c r="A30" s="40" t="s">
        <v>11</v>
      </c>
      <c r="B30" s="40">
        <v>4</v>
      </c>
      <c r="C30" s="3"/>
      <c r="I30" s="6"/>
      <c r="J30" s="6"/>
    </row>
    <row r="31" spans="1:10" x14ac:dyDescent="0.2">
      <c r="A31" s="40" t="s">
        <v>15</v>
      </c>
      <c r="B31" s="40">
        <v>3.7</v>
      </c>
      <c r="C31" s="3"/>
      <c r="I31" s="6"/>
      <c r="J31" s="6"/>
    </row>
    <row r="32" spans="1:10" x14ac:dyDescent="0.2">
      <c r="A32" s="40" t="s">
        <v>16</v>
      </c>
      <c r="B32" s="40">
        <v>3.3</v>
      </c>
      <c r="C32" s="3"/>
      <c r="I32" s="6"/>
      <c r="J32" s="6"/>
    </row>
    <row r="33" spans="1:10" x14ac:dyDescent="0.2">
      <c r="A33" s="40" t="s">
        <v>17</v>
      </c>
      <c r="B33" s="40">
        <v>3</v>
      </c>
      <c r="C33" s="3"/>
      <c r="I33" s="6"/>
      <c r="J33" s="6"/>
    </row>
    <row r="34" spans="1:10" x14ac:dyDescent="0.2">
      <c r="A34" s="40" t="s">
        <v>18</v>
      </c>
      <c r="B34" s="40">
        <v>2.7</v>
      </c>
      <c r="C34" s="3"/>
      <c r="I34" s="6"/>
      <c r="J34" s="6"/>
    </row>
    <row r="35" spans="1:10" x14ac:dyDescent="0.2">
      <c r="A35" s="40" t="s">
        <v>19</v>
      </c>
      <c r="B35" s="40">
        <v>2.2999999999999998</v>
      </c>
      <c r="C35" s="3"/>
      <c r="I35" s="6"/>
      <c r="J35" s="6"/>
    </row>
    <row r="36" spans="1:10" x14ac:dyDescent="0.2">
      <c r="A36" s="40" t="s">
        <v>20</v>
      </c>
      <c r="B36" s="40">
        <v>2</v>
      </c>
      <c r="C36" s="3"/>
      <c r="I36" s="6"/>
      <c r="J36" s="6"/>
    </row>
    <row r="37" spans="1:10" x14ac:dyDescent="0.2">
      <c r="A37" s="40" t="s">
        <v>21</v>
      </c>
      <c r="B37" s="40">
        <v>1.7</v>
      </c>
      <c r="C37" s="3"/>
      <c r="I37" s="6"/>
      <c r="J37" s="6"/>
    </row>
    <row r="38" spans="1:10" x14ac:dyDescent="0.2">
      <c r="A38" s="40" t="s">
        <v>22</v>
      </c>
      <c r="B38" s="40">
        <v>1.3</v>
      </c>
      <c r="C38" s="3"/>
      <c r="I38" s="6"/>
      <c r="J38" s="6"/>
    </row>
    <row r="39" spans="1:10" x14ac:dyDescent="0.2">
      <c r="A39" s="40" t="s">
        <v>23</v>
      </c>
      <c r="B39" s="40">
        <v>1</v>
      </c>
      <c r="C39" s="3"/>
      <c r="I39" s="6"/>
      <c r="J39" s="6"/>
    </row>
    <row r="40" spans="1:10" x14ac:dyDescent="0.2">
      <c r="A40" s="40" t="s">
        <v>24</v>
      </c>
      <c r="B40" s="40">
        <v>0.7</v>
      </c>
      <c r="C40" s="3"/>
      <c r="I40" s="6"/>
      <c r="J40" s="6"/>
    </row>
    <row r="41" spans="1:10" x14ac:dyDescent="0.2">
      <c r="A41" s="40" t="s">
        <v>6</v>
      </c>
      <c r="B41" s="40">
        <v>0</v>
      </c>
      <c r="C41" s="3"/>
      <c r="I41" s="6"/>
      <c r="J41" s="6"/>
    </row>
    <row r="42" spans="1:10" x14ac:dyDescent="0.2">
      <c r="A42" s="9" t="s">
        <v>25</v>
      </c>
      <c r="B42" s="40">
        <v>0</v>
      </c>
      <c r="C42" s="3"/>
      <c r="I42" s="6"/>
      <c r="J42" s="6"/>
    </row>
    <row r="43" spans="1:10" x14ac:dyDescent="0.2">
      <c r="A43" s="9" t="s">
        <v>5</v>
      </c>
      <c r="B43" s="40">
        <v>0</v>
      </c>
      <c r="C43" s="3"/>
      <c r="I43" s="6"/>
      <c r="J43" s="6"/>
    </row>
    <row r="44" spans="1:10" x14ac:dyDescent="0.2">
      <c r="A44" s="9" t="s">
        <v>32</v>
      </c>
      <c r="B44" s="40">
        <v>0</v>
      </c>
      <c r="C44" s="3"/>
      <c r="I44" s="6"/>
      <c r="J44" s="6"/>
    </row>
    <row r="45" spans="1:10" x14ac:dyDescent="0.2">
      <c r="A45" s="9" t="s">
        <v>95</v>
      </c>
      <c r="B45" s="40">
        <v>0</v>
      </c>
      <c r="C45" s="3"/>
      <c r="I45" s="6"/>
      <c r="J45" s="6"/>
    </row>
    <row r="46" spans="1:10" x14ac:dyDescent="0.2">
      <c r="A46" s="9" t="s">
        <v>96</v>
      </c>
      <c r="B46" s="40">
        <v>0</v>
      </c>
      <c r="C46" s="3"/>
      <c r="I46" s="6"/>
      <c r="J46" s="6"/>
    </row>
    <row r="47" spans="1:10" x14ac:dyDescent="0.2">
      <c r="A47" s="9" t="s">
        <v>26</v>
      </c>
      <c r="B47" s="40">
        <v>0</v>
      </c>
      <c r="I47" s="6"/>
      <c r="J47" s="6"/>
    </row>
    <row r="48" spans="1:10" x14ac:dyDescent="0.2">
      <c r="A48" s="9" t="s">
        <v>27</v>
      </c>
      <c r="B48" s="40">
        <v>0</v>
      </c>
      <c r="I48" s="6"/>
      <c r="J48" s="6"/>
    </row>
    <row r="49" spans="1:10" x14ac:dyDescent="0.2">
      <c r="I49" s="6"/>
      <c r="J49" s="6"/>
    </row>
    <row r="50" spans="1:10" x14ac:dyDescent="0.2">
      <c r="A50" s="8" t="s">
        <v>40</v>
      </c>
      <c r="B50" s="8" t="s">
        <v>45</v>
      </c>
      <c r="I50" s="6"/>
      <c r="J50" s="6"/>
    </row>
    <row r="51" spans="1:10" x14ac:dyDescent="0.2">
      <c r="A51" s="40" t="s">
        <v>119</v>
      </c>
      <c r="B51" s="41">
        <v>45657</v>
      </c>
      <c r="I51" s="6"/>
      <c r="J51" s="6"/>
    </row>
    <row r="52" spans="1:10" x14ac:dyDescent="0.2">
      <c r="A52" s="40" t="s">
        <v>103</v>
      </c>
      <c r="B52" s="41">
        <v>45808</v>
      </c>
      <c r="I52" s="6"/>
      <c r="J52" s="6"/>
    </row>
    <row r="53" spans="1:10" x14ac:dyDescent="0.2">
      <c r="A53" s="40" t="s">
        <v>104</v>
      </c>
      <c r="B53" s="41">
        <v>45900</v>
      </c>
      <c r="I53" s="6"/>
      <c r="J53" s="6"/>
    </row>
    <row r="54" spans="1:10" x14ac:dyDescent="0.2">
      <c r="A54" s="40" t="s">
        <v>109</v>
      </c>
      <c r="B54" s="41">
        <v>46022</v>
      </c>
      <c r="I54" s="6"/>
      <c r="J54" s="6"/>
    </row>
    <row r="55" spans="1:10" x14ac:dyDescent="0.2">
      <c r="A55" s="40" t="s">
        <v>110</v>
      </c>
      <c r="B55" s="41">
        <v>46173</v>
      </c>
      <c r="I55" s="6"/>
      <c r="J55" s="6"/>
    </row>
    <row r="56" spans="1:10" x14ac:dyDescent="0.2">
      <c r="A56" s="40" t="s">
        <v>111</v>
      </c>
      <c r="B56" s="41">
        <v>46265</v>
      </c>
      <c r="I56" s="6"/>
      <c r="J56" s="6"/>
    </row>
    <row r="57" spans="1:10" x14ac:dyDescent="0.2">
      <c r="A57" s="40" t="s">
        <v>112</v>
      </c>
      <c r="B57" s="41">
        <v>46387</v>
      </c>
      <c r="I57" s="6"/>
      <c r="J57" s="6"/>
    </row>
    <row r="58" spans="1:10" x14ac:dyDescent="0.2">
      <c r="A58" s="40" t="s">
        <v>113</v>
      </c>
      <c r="B58" s="41">
        <v>46538</v>
      </c>
      <c r="I58" s="6"/>
      <c r="J58" s="6"/>
    </row>
    <row r="59" spans="1:10" x14ac:dyDescent="0.2">
      <c r="A59" s="40" t="s">
        <v>114</v>
      </c>
      <c r="B59" s="41">
        <v>46630</v>
      </c>
      <c r="I59" s="6"/>
      <c r="J59" s="6"/>
    </row>
    <row r="60" spans="1:10" x14ac:dyDescent="0.2">
      <c r="A60" s="40" t="s">
        <v>120</v>
      </c>
      <c r="B60" s="41">
        <v>46752</v>
      </c>
      <c r="I60" s="6"/>
      <c r="J60" s="6"/>
    </row>
    <row r="61" spans="1:10" x14ac:dyDescent="0.2">
      <c r="A61" s="40" t="s">
        <v>121</v>
      </c>
      <c r="B61" s="41">
        <v>46904</v>
      </c>
      <c r="I61" s="6"/>
      <c r="J61" s="6"/>
    </row>
    <row r="62" spans="1:10" x14ac:dyDescent="0.2">
      <c r="A62" s="40" t="s">
        <v>122</v>
      </c>
      <c r="B62" s="41">
        <v>46996</v>
      </c>
      <c r="I62" s="6"/>
      <c r="J62" s="6"/>
    </row>
    <row r="63" spans="1:10" x14ac:dyDescent="0.2">
      <c r="A63" s="40" t="s">
        <v>123</v>
      </c>
      <c r="B63" s="41">
        <v>47118</v>
      </c>
      <c r="I63" s="6"/>
      <c r="J63" s="6"/>
    </row>
    <row r="64" spans="1:10" x14ac:dyDescent="0.2">
      <c r="A64" s="40" t="s">
        <v>124</v>
      </c>
      <c r="B64" s="41">
        <v>47269</v>
      </c>
      <c r="I64" s="6"/>
      <c r="J64" s="6"/>
    </row>
    <row r="65" spans="1:31" x14ac:dyDescent="0.2">
      <c r="A65" s="40" t="s">
        <v>125</v>
      </c>
      <c r="B65" s="41">
        <v>47361</v>
      </c>
      <c r="I65" s="6"/>
      <c r="J65" s="6"/>
    </row>
    <row r="66" spans="1:31" x14ac:dyDescent="0.2">
      <c r="A66" s="40" t="s">
        <v>126</v>
      </c>
      <c r="B66" s="41">
        <v>47483</v>
      </c>
      <c r="I66" s="6"/>
      <c r="J66" s="6"/>
    </row>
    <row r="67" spans="1:31" x14ac:dyDescent="0.2">
      <c r="A67" s="114"/>
      <c r="I67" s="6"/>
      <c r="J67" s="6"/>
    </row>
    <row r="68" spans="1:31" x14ac:dyDescent="0.2">
      <c r="I68" s="6"/>
      <c r="J68" s="6"/>
    </row>
    <row r="69" spans="1:31" x14ac:dyDescent="0.2">
      <c r="I69" s="6"/>
      <c r="J69" s="6"/>
    </row>
    <row r="70" spans="1:31" ht="193.5" customHeight="1" x14ac:dyDescent="0.25">
      <c r="A70" s="115" t="s">
        <v>512</v>
      </c>
      <c r="B70" s="42"/>
      <c r="C70" s="61" t="s">
        <v>29</v>
      </c>
      <c r="D70" s="62" t="s">
        <v>30</v>
      </c>
      <c r="E70" s="62" t="s">
        <v>76</v>
      </c>
      <c r="F70" s="63" t="s">
        <v>7</v>
      </c>
      <c r="G70" s="64" t="s">
        <v>31</v>
      </c>
      <c r="H70" s="64" t="s">
        <v>33</v>
      </c>
      <c r="I70" s="62" t="s">
        <v>35</v>
      </c>
      <c r="J70" s="62" t="s">
        <v>59</v>
      </c>
      <c r="K70" s="62" t="s">
        <v>55</v>
      </c>
      <c r="L70" s="62" t="s">
        <v>75</v>
      </c>
      <c r="M70" s="62" t="s">
        <v>46</v>
      </c>
      <c r="N70" s="62" t="s">
        <v>47</v>
      </c>
      <c r="O70" s="62" t="s">
        <v>48</v>
      </c>
      <c r="P70" s="62" t="s">
        <v>49</v>
      </c>
      <c r="Q70" s="62" t="s">
        <v>70</v>
      </c>
      <c r="R70" s="62" t="s">
        <v>50</v>
      </c>
      <c r="S70" s="62" t="s">
        <v>116</v>
      </c>
      <c r="T70" s="62" t="s">
        <v>71</v>
      </c>
      <c r="U70" s="62" t="s">
        <v>58</v>
      </c>
      <c r="V70" s="62" t="s">
        <v>51</v>
      </c>
      <c r="W70" s="62" t="s">
        <v>52</v>
      </c>
      <c r="X70" s="62" t="s">
        <v>72</v>
      </c>
      <c r="Y70" s="62" t="s">
        <v>53</v>
      </c>
      <c r="Z70" s="62" t="s">
        <v>54</v>
      </c>
      <c r="AA70" s="62" t="s">
        <v>56</v>
      </c>
      <c r="AB70" s="65" t="s">
        <v>60</v>
      </c>
      <c r="AE70" s="4" t="s">
        <v>250</v>
      </c>
    </row>
    <row r="71" spans="1:31" x14ac:dyDescent="0.2">
      <c r="A71" s="5" t="s">
        <v>57</v>
      </c>
      <c r="C71" s="34" t="str">
        <f>""</f>
        <v/>
      </c>
      <c r="D71" s="34"/>
      <c r="E71" s="34"/>
      <c r="F71" s="34"/>
      <c r="G71" s="35"/>
      <c r="H71" s="35"/>
      <c r="I71" s="34"/>
      <c r="J71" s="34"/>
      <c r="K71" s="34"/>
      <c r="L71" s="34"/>
      <c r="M71" s="34"/>
      <c r="N71" s="34"/>
      <c r="O71" s="34"/>
      <c r="P71" s="34"/>
      <c r="Q71" s="34"/>
      <c r="R71" s="34"/>
      <c r="S71" s="34"/>
      <c r="T71" s="34"/>
      <c r="U71" s="34"/>
      <c r="V71" s="34"/>
      <c r="W71" s="34"/>
      <c r="X71" s="34"/>
      <c r="Y71" s="34"/>
      <c r="Z71" s="34"/>
      <c r="AA71" s="34"/>
      <c r="AB71" s="34"/>
    </row>
    <row r="72" spans="1:31" x14ac:dyDescent="0.2">
      <c r="A72" t="s">
        <v>68</v>
      </c>
      <c r="C72" s="34"/>
      <c r="D72" s="34"/>
      <c r="E72" s="34"/>
      <c r="F72" s="34"/>
      <c r="G72" s="35"/>
      <c r="H72" s="35"/>
      <c r="I72" s="34"/>
      <c r="J72" s="34"/>
      <c r="K72" s="34"/>
      <c r="L72" s="34"/>
      <c r="M72" s="34"/>
      <c r="N72" s="34"/>
      <c r="O72" s="34"/>
      <c r="P72" s="34"/>
      <c r="Q72" s="34"/>
      <c r="R72" s="34"/>
      <c r="S72" s="34"/>
      <c r="T72" s="34"/>
      <c r="U72" s="34"/>
      <c r="V72" s="34"/>
      <c r="W72" s="34"/>
      <c r="X72" s="34"/>
      <c r="Y72" s="34"/>
      <c r="Z72" s="34"/>
      <c r="AA72" s="34"/>
      <c r="AB72" s="34"/>
    </row>
    <row r="73" spans="1:31" x14ac:dyDescent="0.2">
      <c r="A73" s="134" t="str">
        <f>"("&amp;TEXT(AE73,0)&amp;") &gt;&gt;&gt;COLLOQUIUM &amp; PRACTICUM COURSES"</f>
        <v>(1) &gt;&gt;&gt;COLLOQUIUM &amp; PRACTICUM COURSES</v>
      </c>
      <c r="B73" s="119" t="s">
        <v>98</v>
      </c>
      <c r="C73" s="120"/>
      <c r="D73" s="121"/>
      <c r="E73" s="121"/>
      <c r="F73" s="121"/>
      <c r="G73" s="122"/>
      <c r="H73" s="35"/>
      <c r="I73" s="121"/>
      <c r="J73" s="121"/>
      <c r="K73" s="121"/>
      <c r="L73" s="121"/>
      <c r="M73" s="121"/>
      <c r="N73" s="121"/>
      <c r="O73" s="121"/>
      <c r="P73" s="121"/>
      <c r="Q73" s="121"/>
      <c r="R73" s="121"/>
      <c r="S73" s="121"/>
      <c r="T73" s="121"/>
      <c r="U73" s="121"/>
      <c r="V73" s="121"/>
      <c r="W73" s="121"/>
      <c r="X73" s="121"/>
      <c r="Y73" s="121"/>
      <c r="Z73" s="121"/>
      <c r="AA73" s="121"/>
      <c r="AB73" s="129"/>
      <c r="AE73">
        <v>1</v>
      </c>
    </row>
    <row r="74" spans="1:31" x14ac:dyDescent="0.2">
      <c r="A74" s="136" t="str">
        <f t="shared" ref="A74:A77" si="0">"("&amp;TEXT(AE74,0)&amp;") "&amp;B74&amp;" ("&amp;F74&amp;" "&amp;C74&amp;"cr)"</f>
        <v>(3) ORIE 5920:  (ex 9100) Enterprise Engineering Colloquium (S 1cr)</v>
      </c>
      <c r="B74" t="s">
        <v>135</v>
      </c>
      <c r="C74" s="120">
        <v>1</v>
      </c>
      <c r="D74" s="121">
        <v>1</v>
      </c>
      <c r="E74" s="121">
        <v>0</v>
      </c>
      <c r="F74" s="121" t="s">
        <v>5</v>
      </c>
      <c r="G74" s="122">
        <f t="shared" ref="G74:G77" si="1">COUNTIF(CourseList, A74)</f>
        <v>1</v>
      </c>
      <c r="H74" s="35">
        <f t="shared" ref="H74:H134" si="2">SUM(I74:AB74)</f>
        <v>1</v>
      </c>
      <c r="I74" s="121" t="s">
        <v>69</v>
      </c>
      <c r="J74" s="121" t="s">
        <v>69</v>
      </c>
      <c r="K74" s="121">
        <v>1</v>
      </c>
      <c r="L74" s="121" t="s">
        <v>69</v>
      </c>
      <c r="M74" s="121" t="s">
        <v>69</v>
      </c>
      <c r="N74" s="121" t="s">
        <v>69</v>
      </c>
      <c r="O74" s="121" t="s">
        <v>69</v>
      </c>
      <c r="P74" s="121" t="s">
        <v>69</v>
      </c>
      <c r="Q74" s="121" t="s">
        <v>69</v>
      </c>
      <c r="R74" s="121" t="s">
        <v>69</v>
      </c>
      <c r="S74" s="121" t="s">
        <v>69</v>
      </c>
      <c r="T74" s="121" t="s">
        <v>69</v>
      </c>
      <c r="U74" s="121" t="s">
        <v>69</v>
      </c>
      <c r="V74" s="121" t="s">
        <v>69</v>
      </c>
      <c r="W74" s="121" t="s">
        <v>69</v>
      </c>
      <c r="X74" s="121" t="s">
        <v>69</v>
      </c>
      <c r="Y74" s="121" t="s">
        <v>69</v>
      </c>
      <c r="Z74" s="121" t="s">
        <v>69</v>
      </c>
      <c r="AA74" s="121" t="s">
        <v>69</v>
      </c>
      <c r="AB74" s="129"/>
      <c r="AE74">
        <v>3</v>
      </c>
    </row>
    <row r="75" spans="1:31" x14ac:dyDescent="0.2">
      <c r="A75" s="136" t="str">
        <f t="shared" si="0"/>
        <v>(4) ORIE 5925:  (ex 9110) M.Eng. Professional Review (F/S 0cr)</v>
      </c>
      <c r="B75" t="s">
        <v>136</v>
      </c>
      <c r="C75" s="120">
        <v>0</v>
      </c>
      <c r="D75" s="121">
        <v>0</v>
      </c>
      <c r="E75" s="121">
        <v>0</v>
      </c>
      <c r="F75" s="121" t="s">
        <v>8</v>
      </c>
      <c r="G75" s="122">
        <f t="shared" si="1"/>
        <v>1</v>
      </c>
      <c r="H75" s="35">
        <f t="shared" si="2"/>
        <v>0</v>
      </c>
      <c r="I75" s="121" t="s">
        <v>69</v>
      </c>
      <c r="J75" s="121" t="s">
        <v>69</v>
      </c>
      <c r="K75" s="121"/>
      <c r="L75" s="121" t="s">
        <v>69</v>
      </c>
      <c r="M75" s="121" t="s">
        <v>69</v>
      </c>
      <c r="N75" s="121" t="s">
        <v>69</v>
      </c>
      <c r="O75" s="121" t="s">
        <v>69</v>
      </c>
      <c r="P75" s="121" t="s">
        <v>69</v>
      </c>
      <c r="Q75" s="121" t="s">
        <v>69</v>
      </c>
      <c r="R75" s="121" t="s">
        <v>69</v>
      </c>
      <c r="S75" s="121" t="s">
        <v>69</v>
      </c>
      <c r="T75" s="121" t="s">
        <v>69</v>
      </c>
      <c r="U75" s="121" t="s">
        <v>69</v>
      </c>
      <c r="V75" s="121" t="s">
        <v>69</v>
      </c>
      <c r="W75" s="121" t="s">
        <v>69</v>
      </c>
      <c r="X75" s="121" t="s">
        <v>69</v>
      </c>
      <c r="Y75" s="121" t="s">
        <v>69</v>
      </c>
      <c r="Z75" s="121" t="s">
        <v>69</v>
      </c>
      <c r="AA75" s="121" t="s">
        <v>69</v>
      </c>
      <c r="AB75" s="129"/>
      <c r="AE75">
        <v>4</v>
      </c>
    </row>
    <row r="76" spans="1:31" x14ac:dyDescent="0.2">
      <c r="A76" s="136" t="str">
        <f t="shared" si="0"/>
        <v>(5) ORIE 5210:  Financial Engineering Colloquium (F 1cr)</v>
      </c>
      <c r="B76" t="s">
        <v>137</v>
      </c>
      <c r="C76" s="120">
        <v>1</v>
      </c>
      <c r="D76" s="121">
        <v>1</v>
      </c>
      <c r="E76" s="121">
        <v>0</v>
      </c>
      <c r="F76" s="121" t="s">
        <v>6</v>
      </c>
      <c r="G76" s="122">
        <f t="shared" si="1"/>
        <v>1</v>
      </c>
      <c r="H76" s="35">
        <f t="shared" si="2"/>
        <v>1</v>
      </c>
      <c r="I76" s="121" t="s">
        <v>69</v>
      </c>
      <c r="J76" s="121" t="s">
        <v>69</v>
      </c>
      <c r="K76" s="121">
        <v>1</v>
      </c>
      <c r="L76" s="121" t="s">
        <v>69</v>
      </c>
      <c r="M76" s="121" t="s">
        <v>69</v>
      </c>
      <c r="N76" s="121" t="s">
        <v>69</v>
      </c>
      <c r="O76" s="121" t="s">
        <v>69</v>
      </c>
      <c r="P76" s="121" t="s">
        <v>69</v>
      </c>
      <c r="Q76" s="121" t="s">
        <v>69</v>
      </c>
      <c r="R76" s="121" t="s">
        <v>69</v>
      </c>
      <c r="S76" s="121" t="s">
        <v>69</v>
      </c>
      <c r="T76" s="121" t="s">
        <v>69</v>
      </c>
      <c r="U76" s="121" t="s">
        <v>69</v>
      </c>
      <c r="V76" s="121" t="s">
        <v>69</v>
      </c>
      <c r="W76" s="121" t="s">
        <v>69</v>
      </c>
      <c r="X76" s="121" t="s">
        <v>69</v>
      </c>
      <c r="Y76" s="121" t="s">
        <v>69</v>
      </c>
      <c r="Z76" s="121" t="s">
        <v>69</v>
      </c>
      <c r="AA76" s="121" t="s">
        <v>69</v>
      </c>
      <c r="AB76" s="129"/>
      <c r="AE76">
        <v>5</v>
      </c>
    </row>
    <row r="77" spans="1:31" x14ac:dyDescent="0.2">
      <c r="A77" s="136" t="str">
        <f t="shared" si="0"/>
        <v>(7) ORIE 5915:  MEng Career Practicum (F 1cr)</v>
      </c>
      <c r="B77" t="s">
        <v>139</v>
      </c>
      <c r="C77" s="120">
        <v>1</v>
      </c>
      <c r="D77" s="121">
        <v>1</v>
      </c>
      <c r="E77" s="121">
        <v>0</v>
      </c>
      <c r="F77" s="121" t="s">
        <v>6</v>
      </c>
      <c r="G77" s="122">
        <f t="shared" si="1"/>
        <v>1</v>
      </c>
      <c r="H77" s="35">
        <f t="shared" si="2"/>
        <v>1</v>
      </c>
      <c r="I77" s="121" t="s">
        <v>69</v>
      </c>
      <c r="J77" s="121" t="s">
        <v>69</v>
      </c>
      <c r="K77" s="121" t="s">
        <v>69</v>
      </c>
      <c r="L77" s="121">
        <v>1</v>
      </c>
      <c r="M77" s="121" t="s">
        <v>69</v>
      </c>
      <c r="N77" s="121" t="s">
        <v>69</v>
      </c>
      <c r="O77" s="121" t="s">
        <v>69</v>
      </c>
      <c r="P77" s="121" t="s">
        <v>69</v>
      </c>
      <c r="Q77" s="121" t="s">
        <v>69</v>
      </c>
      <c r="R77" s="121" t="s">
        <v>69</v>
      </c>
      <c r="S77" s="121" t="s">
        <v>69</v>
      </c>
      <c r="T77" s="121" t="s">
        <v>69</v>
      </c>
      <c r="U77" s="121" t="s">
        <v>69</v>
      </c>
      <c r="V77" s="121" t="s">
        <v>69</v>
      </c>
      <c r="W77" s="121" t="s">
        <v>69</v>
      </c>
      <c r="X77" s="121" t="s">
        <v>69</v>
      </c>
      <c r="Y77" s="121" t="s">
        <v>69</v>
      </c>
      <c r="Z77" s="121" t="s">
        <v>69</v>
      </c>
      <c r="AA77" s="121" t="s">
        <v>69</v>
      </c>
      <c r="AB77" s="129"/>
      <c r="AE77">
        <v>7</v>
      </c>
    </row>
    <row r="78" spans="1:31" x14ac:dyDescent="0.2">
      <c r="A78" s="116" t="str">
        <f>"("&amp;TEXT(AE78,0)&amp;")"</f>
        <v>(8)</v>
      </c>
      <c r="B78" s="116" t="s">
        <v>127</v>
      </c>
      <c r="C78" s="120"/>
      <c r="D78" s="121"/>
      <c r="E78" s="121"/>
      <c r="F78" s="121"/>
      <c r="G78" s="122"/>
      <c r="H78" s="35"/>
      <c r="I78" s="121"/>
      <c r="J78" s="121"/>
      <c r="K78" s="121"/>
      <c r="L78" s="121"/>
      <c r="M78" s="121"/>
      <c r="N78" s="121"/>
      <c r="O78" s="121"/>
      <c r="P78" s="121"/>
      <c r="Q78" s="121"/>
      <c r="R78" s="121"/>
      <c r="S78" s="121"/>
      <c r="T78" s="121"/>
      <c r="U78" s="121"/>
      <c r="V78" s="121"/>
      <c r="W78" s="121"/>
      <c r="X78" s="121"/>
      <c r="Y78" s="121"/>
      <c r="Z78" s="121"/>
      <c r="AA78" s="121"/>
      <c r="AB78" s="129"/>
      <c r="AE78">
        <v>8</v>
      </c>
    </row>
    <row r="79" spans="1:31" x14ac:dyDescent="0.2">
      <c r="A79" s="134" t="str">
        <f>"("&amp;TEXT(AE79,0)&amp;")  &gt;&gt;&gt;PROJECT PREPARATION COURSE (REQUIRED FOR OPNS ENG)"</f>
        <v>(9)  &gt;&gt;&gt;PROJECT PREPARATION COURSE (REQUIRED FOR OPNS ENG)</v>
      </c>
      <c r="B79" s="119" t="s">
        <v>98</v>
      </c>
      <c r="C79" s="120"/>
      <c r="D79" s="121"/>
      <c r="E79" s="121"/>
      <c r="F79" s="121"/>
      <c r="G79" s="122"/>
      <c r="H79" s="35"/>
      <c r="I79" s="121"/>
      <c r="J79" s="121"/>
      <c r="K79" s="121"/>
      <c r="L79" s="121"/>
      <c r="M79" s="121"/>
      <c r="N79" s="121"/>
      <c r="O79" s="121"/>
      <c r="P79" s="121"/>
      <c r="Q79" s="121"/>
      <c r="R79" s="121"/>
      <c r="S79" s="121"/>
      <c r="T79" s="121"/>
      <c r="U79" s="121"/>
      <c r="V79" s="121"/>
      <c r="W79" s="121"/>
      <c r="X79" s="121"/>
      <c r="Y79" s="121"/>
      <c r="Z79" s="121"/>
      <c r="AA79" s="121"/>
      <c r="AB79" s="129"/>
      <c r="AE79">
        <v>9</v>
      </c>
    </row>
    <row r="80" spans="1:31" x14ac:dyDescent="0.2">
      <c r="A80" s="136" t="str">
        <f t="shared" ref="A80:A81" si="3">"("&amp;TEXT(AE80,0)&amp;") "&amp;B80&amp;" ("&amp;F80&amp;" "&amp;C80&amp;"cr)"</f>
        <v>(10) ORIE 5100:  Manufacturing Systems Design: A Consulting Boot Camp (F 4cr)</v>
      </c>
      <c r="B80" t="s">
        <v>132</v>
      </c>
      <c r="C80" s="120">
        <v>4</v>
      </c>
      <c r="D80" s="121">
        <v>4</v>
      </c>
      <c r="E80" s="121">
        <v>0</v>
      </c>
      <c r="F80" s="121" t="s">
        <v>6</v>
      </c>
      <c r="G80" s="122">
        <f>COUNTIF(CourseList, A80)</f>
        <v>1</v>
      </c>
      <c r="H80" s="35">
        <f t="shared" si="2"/>
        <v>3</v>
      </c>
      <c r="I80" s="121" t="s">
        <v>69</v>
      </c>
      <c r="J80" s="121">
        <v>1</v>
      </c>
      <c r="K80" s="121" t="s">
        <v>69</v>
      </c>
      <c r="L80" s="121" t="s">
        <v>69</v>
      </c>
      <c r="M80" s="121" t="s">
        <v>69</v>
      </c>
      <c r="N80" s="121">
        <v>1</v>
      </c>
      <c r="O80" s="121" t="s">
        <v>69</v>
      </c>
      <c r="P80" s="121" t="s">
        <v>69</v>
      </c>
      <c r="Q80" s="121" t="s">
        <v>69</v>
      </c>
      <c r="R80" s="121" t="s">
        <v>69</v>
      </c>
      <c r="S80" s="121" t="s">
        <v>69</v>
      </c>
      <c r="T80" s="121" t="s">
        <v>69</v>
      </c>
      <c r="U80" s="121" t="s">
        <v>69</v>
      </c>
      <c r="V80" s="121" t="s">
        <v>69</v>
      </c>
      <c r="W80" s="121" t="s">
        <v>69</v>
      </c>
      <c r="X80" s="121" t="s">
        <v>69</v>
      </c>
      <c r="Y80" s="121">
        <v>1</v>
      </c>
      <c r="Z80" s="121" t="s">
        <v>69</v>
      </c>
      <c r="AA80" s="121" t="s">
        <v>69</v>
      </c>
      <c r="AB80" s="129" t="s">
        <v>69</v>
      </c>
      <c r="AE80">
        <v>10</v>
      </c>
    </row>
    <row r="81" spans="1:31" x14ac:dyDescent="0.2">
      <c r="A81" s="136" t="str">
        <f t="shared" si="3"/>
        <v>(11) ORIE 5110:  Case Studies (F 1cr)</v>
      </c>
      <c r="B81" t="s">
        <v>133</v>
      </c>
      <c r="C81" s="120">
        <v>1</v>
      </c>
      <c r="D81" s="121">
        <v>1</v>
      </c>
      <c r="E81" s="121">
        <v>0</v>
      </c>
      <c r="F81" s="121" t="s">
        <v>6</v>
      </c>
      <c r="G81" s="122">
        <f>COUNTIF(CourseList, A81)</f>
        <v>1</v>
      </c>
      <c r="H81" s="35">
        <f t="shared" si="2"/>
        <v>1</v>
      </c>
      <c r="I81" s="121" t="s">
        <v>69</v>
      </c>
      <c r="J81" s="121">
        <v>1</v>
      </c>
      <c r="K81" s="121" t="s">
        <v>69</v>
      </c>
      <c r="L81" s="121" t="s">
        <v>69</v>
      </c>
      <c r="M81" s="121" t="s">
        <v>69</v>
      </c>
      <c r="N81" s="121" t="s">
        <v>69</v>
      </c>
      <c r="O81" s="121" t="s">
        <v>69</v>
      </c>
      <c r="P81" s="121" t="s">
        <v>69</v>
      </c>
      <c r="Q81" s="121" t="s">
        <v>69</v>
      </c>
      <c r="R81" s="121" t="s">
        <v>69</v>
      </c>
      <c r="S81" s="121" t="s">
        <v>69</v>
      </c>
      <c r="T81" s="121" t="s">
        <v>69</v>
      </c>
      <c r="U81" s="121" t="s">
        <v>69</v>
      </c>
      <c r="V81" s="121" t="s">
        <v>69</v>
      </c>
      <c r="W81" s="121" t="s">
        <v>69</v>
      </c>
      <c r="X81" s="121" t="s">
        <v>69</v>
      </c>
      <c r="Y81" s="121" t="s">
        <v>69</v>
      </c>
      <c r="Z81" s="121" t="s">
        <v>69</v>
      </c>
      <c r="AA81" s="121" t="s">
        <v>69</v>
      </c>
      <c r="AB81" s="129" t="s">
        <v>69</v>
      </c>
      <c r="AE81">
        <v>11</v>
      </c>
    </row>
    <row r="82" spans="1:31" x14ac:dyDescent="0.2">
      <c r="A82" s="116" t="str">
        <f>"("&amp;TEXT(AE82,0)&amp;")"</f>
        <v>(12)</v>
      </c>
      <c r="B82" s="116" t="s">
        <v>127</v>
      </c>
      <c r="C82" s="120"/>
      <c r="D82" s="121"/>
      <c r="E82" s="121"/>
      <c r="F82" s="121"/>
      <c r="G82" s="122"/>
      <c r="H82" s="35">
        <f t="shared" si="2"/>
        <v>0</v>
      </c>
      <c r="I82" s="121"/>
      <c r="J82" s="121"/>
      <c r="K82" s="121"/>
      <c r="L82" s="121"/>
      <c r="M82" s="121"/>
      <c r="N82" s="121"/>
      <c r="O82" s="121"/>
      <c r="P82" s="121"/>
      <c r="Q82" s="121"/>
      <c r="R82" s="121"/>
      <c r="S82" s="121"/>
      <c r="T82" s="121"/>
      <c r="U82" s="121"/>
      <c r="V82" s="121"/>
      <c r="W82" s="121"/>
      <c r="X82" s="121"/>
      <c r="Y82" s="121"/>
      <c r="Z82" s="121"/>
      <c r="AA82" s="121"/>
      <c r="AB82" s="129"/>
      <c r="AE82">
        <v>12</v>
      </c>
    </row>
    <row r="83" spans="1:31" x14ac:dyDescent="0.2">
      <c r="A83" s="134" t="str">
        <f>"("&amp;TEXT(AE83,0)&amp;")  &gt;&gt;&gt;PROJECT COURSES"</f>
        <v>(13)  &gt;&gt;&gt;PROJECT COURSES</v>
      </c>
      <c r="B83" s="119" t="s">
        <v>98</v>
      </c>
      <c r="C83" s="120"/>
      <c r="D83" s="121"/>
      <c r="E83" s="121"/>
      <c r="F83" s="121"/>
      <c r="G83" s="122"/>
      <c r="H83" s="35">
        <f t="shared" si="2"/>
        <v>0</v>
      </c>
      <c r="I83" s="121"/>
      <c r="J83" s="121"/>
      <c r="K83" s="121"/>
      <c r="L83" s="121"/>
      <c r="M83" s="121"/>
      <c r="N83" s="121"/>
      <c r="O83" s="121"/>
      <c r="P83" s="121"/>
      <c r="Q83" s="121"/>
      <c r="R83" s="121"/>
      <c r="S83" s="121"/>
      <c r="T83" s="121"/>
      <c r="U83" s="121"/>
      <c r="V83" s="121"/>
      <c r="W83" s="121"/>
      <c r="X83" s="121"/>
      <c r="Y83" s="121"/>
      <c r="Z83" s="121"/>
      <c r="AA83" s="121"/>
      <c r="AB83" s="129"/>
      <c r="AE83">
        <v>13</v>
      </c>
    </row>
    <row r="84" spans="1:31" x14ac:dyDescent="0.2">
      <c r="A84" s="136" t="str">
        <f t="shared" ref="A84:A87" si="4">"("&amp;TEXT(AE84,0)&amp;") "&amp;B84&amp;" ("&amp;F84&amp;" "&amp;C84&amp;"cr)"</f>
        <v>(14) ORIE 5220:  Applied Financial Engineering (in NYC) (F 5cr)</v>
      </c>
      <c r="B84" t="s">
        <v>128</v>
      </c>
      <c r="C84" s="120">
        <v>5</v>
      </c>
      <c r="D84" s="121">
        <v>5</v>
      </c>
      <c r="E84" s="121">
        <v>0</v>
      </c>
      <c r="F84" s="121" t="s">
        <v>6</v>
      </c>
      <c r="G84" s="122">
        <f>COUNTIF(CourseList, A84)</f>
        <v>1</v>
      </c>
      <c r="H84" s="35">
        <f t="shared" si="2"/>
        <v>2</v>
      </c>
      <c r="I84" s="121">
        <v>1</v>
      </c>
      <c r="J84" s="121" t="s">
        <v>69</v>
      </c>
      <c r="K84" s="121" t="s">
        <v>69</v>
      </c>
      <c r="L84" s="121" t="s">
        <v>69</v>
      </c>
      <c r="M84" s="121" t="s">
        <v>69</v>
      </c>
      <c r="N84" s="121" t="s">
        <v>69</v>
      </c>
      <c r="O84" s="121" t="s">
        <v>69</v>
      </c>
      <c r="P84" s="121" t="s">
        <v>69</v>
      </c>
      <c r="Q84" s="121" t="s">
        <v>69</v>
      </c>
      <c r="R84" s="121" t="s">
        <v>69</v>
      </c>
      <c r="S84" s="121" t="s">
        <v>69</v>
      </c>
      <c r="T84" s="121">
        <v>1</v>
      </c>
      <c r="U84" s="121" t="s">
        <v>69</v>
      </c>
      <c r="V84" s="121" t="s">
        <v>69</v>
      </c>
      <c r="W84" s="121" t="s">
        <v>69</v>
      </c>
      <c r="X84" s="121" t="s">
        <v>69</v>
      </c>
      <c r="Y84" s="121" t="s">
        <v>69</v>
      </c>
      <c r="Z84" s="121" t="s">
        <v>69</v>
      </c>
      <c r="AA84" s="121" t="s">
        <v>69</v>
      </c>
      <c r="AB84" s="129" t="s">
        <v>69</v>
      </c>
      <c r="AE84">
        <v>14</v>
      </c>
    </row>
    <row r="85" spans="1:31" x14ac:dyDescent="0.2">
      <c r="A85" s="136" t="str">
        <f>"("&amp;TEXT(AE85,0)&amp;") "&amp;B85&amp;" ("&amp;F85&amp;" "&amp;C85&amp;"-6cr)"</f>
        <v>(15) SYSEN 5900:  Systems Engineering Design Project (F/S 1-6cr)</v>
      </c>
      <c r="B85" t="s">
        <v>129</v>
      </c>
      <c r="C85" s="120">
        <v>1</v>
      </c>
      <c r="D85" s="121">
        <v>0</v>
      </c>
      <c r="E85" s="121">
        <v>0</v>
      </c>
      <c r="F85" s="121" t="s">
        <v>8</v>
      </c>
      <c r="G85" s="122">
        <f>COUNTIF(CourseList, A85)</f>
        <v>1</v>
      </c>
      <c r="H85" s="35">
        <f t="shared" si="2"/>
        <v>2</v>
      </c>
      <c r="I85" s="121">
        <v>1</v>
      </c>
      <c r="J85" s="121" t="s">
        <v>69</v>
      </c>
      <c r="K85" s="121" t="s">
        <v>69</v>
      </c>
      <c r="L85" s="121" t="s">
        <v>69</v>
      </c>
      <c r="M85" s="121" t="s">
        <v>69</v>
      </c>
      <c r="N85" s="121" t="s">
        <v>69</v>
      </c>
      <c r="O85" s="121" t="s">
        <v>69</v>
      </c>
      <c r="P85" s="121" t="s">
        <v>69</v>
      </c>
      <c r="Q85" s="121" t="s">
        <v>69</v>
      </c>
      <c r="R85" s="121" t="s">
        <v>69</v>
      </c>
      <c r="S85" s="121" t="s">
        <v>69</v>
      </c>
      <c r="T85" s="121" t="s">
        <v>69</v>
      </c>
      <c r="U85" s="121" t="s">
        <v>69</v>
      </c>
      <c r="V85" s="121" t="s">
        <v>69</v>
      </c>
      <c r="W85" s="121" t="s">
        <v>69</v>
      </c>
      <c r="X85" s="121" t="s">
        <v>69</v>
      </c>
      <c r="Y85" s="121" t="s">
        <v>69</v>
      </c>
      <c r="Z85" s="121" t="s">
        <v>69</v>
      </c>
      <c r="AA85" s="121" t="s">
        <v>69</v>
      </c>
      <c r="AB85" s="129">
        <v>1</v>
      </c>
      <c r="AE85">
        <v>15</v>
      </c>
    </row>
    <row r="86" spans="1:31" x14ac:dyDescent="0.2">
      <c r="A86" s="136" t="str">
        <f t="shared" si="4"/>
        <v>(16) ORIE 5980:  ORIE Master of Engineering Project (F 1cr)</v>
      </c>
      <c r="B86" t="s">
        <v>130</v>
      </c>
      <c r="C86" s="120">
        <v>1</v>
      </c>
      <c r="D86" s="121">
        <v>1</v>
      </c>
      <c r="E86" s="121">
        <v>0</v>
      </c>
      <c r="F86" s="121" t="s">
        <v>6</v>
      </c>
      <c r="G86" s="122">
        <f>COUNTIF(CourseList, A86)</f>
        <v>1</v>
      </c>
      <c r="H86" s="35">
        <f t="shared" si="2"/>
        <v>1</v>
      </c>
      <c r="I86" s="121">
        <v>1</v>
      </c>
      <c r="J86" s="121" t="s">
        <v>69</v>
      </c>
      <c r="K86" s="121" t="s">
        <v>69</v>
      </c>
      <c r="L86" s="121" t="s">
        <v>69</v>
      </c>
      <c r="M86" s="121" t="s">
        <v>69</v>
      </c>
      <c r="N86" s="121" t="s">
        <v>69</v>
      </c>
      <c r="O86" s="121" t="s">
        <v>69</v>
      </c>
      <c r="P86" s="121" t="s">
        <v>69</v>
      </c>
      <c r="Q86" s="121" t="s">
        <v>69</v>
      </c>
      <c r="R86" s="121" t="s">
        <v>69</v>
      </c>
      <c r="S86" s="121" t="s">
        <v>69</v>
      </c>
      <c r="T86" s="121" t="s">
        <v>69</v>
      </c>
      <c r="U86" s="121" t="s">
        <v>69</v>
      </c>
      <c r="V86" s="121" t="s">
        <v>69</v>
      </c>
      <c r="W86" s="121" t="s">
        <v>69</v>
      </c>
      <c r="X86" s="121" t="s">
        <v>69</v>
      </c>
      <c r="Y86" s="121" t="s">
        <v>69</v>
      </c>
      <c r="Z86" s="121" t="s">
        <v>69</v>
      </c>
      <c r="AA86" s="121" t="s">
        <v>69</v>
      </c>
      <c r="AB86" s="129" t="s">
        <v>69</v>
      </c>
      <c r="AE86">
        <v>16</v>
      </c>
    </row>
    <row r="87" spans="1:31" x14ac:dyDescent="0.2">
      <c r="A87" s="136" t="str">
        <f t="shared" si="4"/>
        <v>(17) ORIE 5981:  ORIE Master of Engineering Project (S 4cr)</v>
      </c>
      <c r="B87" t="s">
        <v>131</v>
      </c>
      <c r="C87" s="120">
        <v>4</v>
      </c>
      <c r="D87" s="121">
        <v>4</v>
      </c>
      <c r="E87" s="121">
        <v>0</v>
      </c>
      <c r="F87" s="121" t="s">
        <v>5</v>
      </c>
      <c r="G87" s="122">
        <f>COUNTIF(CourseList, A87)</f>
        <v>1</v>
      </c>
      <c r="H87" s="35">
        <f t="shared" si="2"/>
        <v>1</v>
      </c>
      <c r="I87" s="121">
        <v>1</v>
      </c>
      <c r="J87" s="121" t="s">
        <v>69</v>
      </c>
      <c r="K87" s="121" t="s">
        <v>69</v>
      </c>
      <c r="L87" s="121" t="s">
        <v>69</v>
      </c>
      <c r="M87" s="121" t="s">
        <v>69</v>
      </c>
      <c r="N87" s="121" t="s">
        <v>69</v>
      </c>
      <c r="O87" s="121" t="s">
        <v>69</v>
      </c>
      <c r="P87" s="121" t="s">
        <v>69</v>
      </c>
      <c r="Q87" s="121" t="s">
        <v>69</v>
      </c>
      <c r="R87" s="121" t="s">
        <v>69</v>
      </c>
      <c r="S87" s="121" t="s">
        <v>69</v>
      </c>
      <c r="T87" s="121" t="s">
        <v>69</v>
      </c>
      <c r="U87" s="121" t="s">
        <v>69</v>
      </c>
      <c r="V87" s="121" t="s">
        <v>69</v>
      </c>
      <c r="W87" s="121" t="s">
        <v>69</v>
      </c>
      <c r="X87" s="121" t="s">
        <v>69</v>
      </c>
      <c r="Y87" s="121" t="s">
        <v>69</v>
      </c>
      <c r="Z87" s="121" t="s">
        <v>69</v>
      </c>
      <c r="AA87" s="121" t="s">
        <v>69</v>
      </c>
      <c r="AB87" s="129" t="s">
        <v>69</v>
      </c>
      <c r="AE87">
        <v>17</v>
      </c>
    </row>
    <row r="88" spans="1:31" x14ac:dyDescent="0.2">
      <c r="A88" s="116" t="str">
        <f>"("&amp;TEXT(AE88,0)&amp;")"</f>
        <v>(18)</v>
      </c>
      <c r="C88" s="120"/>
      <c r="D88" s="121"/>
      <c r="E88" s="121"/>
      <c r="F88" s="121"/>
      <c r="G88" s="122"/>
      <c r="H88" s="35"/>
      <c r="I88" s="121"/>
      <c r="J88" s="121"/>
      <c r="K88" s="121"/>
      <c r="L88" s="121"/>
      <c r="M88" s="121"/>
      <c r="N88" s="121"/>
      <c r="O88" s="121"/>
      <c r="P88" s="121"/>
      <c r="Q88" s="121"/>
      <c r="R88" s="121"/>
      <c r="S88" s="121"/>
      <c r="T88" s="121"/>
      <c r="U88" s="121"/>
      <c r="V88" s="121"/>
      <c r="W88" s="121"/>
      <c r="X88" s="121"/>
      <c r="Y88" s="121"/>
      <c r="Z88" s="121"/>
      <c r="AA88" s="121"/>
      <c r="AB88" s="129"/>
      <c r="AE88">
        <v>18</v>
      </c>
    </row>
    <row r="89" spans="1:31" x14ac:dyDescent="0.2">
      <c r="A89" s="134" t="str">
        <f>"("&amp;TEXT(AE89,0)&amp;")  &gt;&gt;&gt;CORE: OPTIMIZATION MODELING COURSES"</f>
        <v>(19)  &gt;&gt;&gt;CORE: OPTIMIZATION MODELING COURSES</v>
      </c>
      <c r="B89" s="119" t="s">
        <v>98</v>
      </c>
      <c r="C89" s="123"/>
      <c r="D89" s="124"/>
      <c r="E89" s="124"/>
      <c r="F89" s="124"/>
      <c r="G89" s="125"/>
      <c r="H89" s="35"/>
      <c r="I89" s="124"/>
      <c r="J89" s="124"/>
      <c r="K89" s="121"/>
      <c r="L89" s="121"/>
      <c r="M89" s="121"/>
      <c r="N89" s="121"/>
      <c r="O89" s="126"/>
      <c r="P89" s="126"/>
      <c r="Q89" s="126"/>
      <c r="R89" s="126"/>
      <c r="S89" s="126"/>
      <c r="T89" s="126"/>
      <c r="U89" s="126"/>
      <c r="V89" s="126"/>
      <c r="W89" s="124"/>
      <c r="X89" s="124"/>
      <c r="Y89" s="124"/>
      <c r="Z89" s="124"/>
      <c r="AA89" s="124"/>
      <c r="AB89" s="130"/>
      <c r="AE89">
        <v>19</v>
      </c>
    </row>
    <row r="90" spans="1:31" ht="15" x14ac:dyDescent="0.25">
      <c r="A90" s="136" t="str">
        <f t="shared" ref="A90:A99" si="5">"("&amp;TEXT(AE90,0)&amp;") "&amp;B90&amp;" ("&amp;F90&amp;" "&amp;C90&amp;"cr)"</f>
        <v>(20) CS 5223:  Numerical Analysis: Linear and Nonlinear Problems (S 4cr)</v>
      </c>
      <c r="B90" s="117" t="s">
        <v>144</v>
      </c>
      <c r="C90" s="127">
        <v>4</v>
      </c>
      <c r="D90" s="128">
        <v>0</v>
      </c>
      <c r="E90" s="128">
        <v>0</v>
      </c>
      <c r="F90" s="128" t="s">
        <v>5</v>
      </c>
      <c r="G90" s="122">
        <f t="shared" ref="G90:G99" si="6">COUNTIF(CourseList, A90)</f>
        <v>1</v>
      </c>
      <c r="H90" s="35">
        <f t="shared" si="2"/>
        <v>1</v>
      </c>
      <c r="I90" s="128" t="s">
        <v>69</v>
      </c>
      <c r="J90" s="128" t="s">
        <v>69</v>
      </c>
      <c r="K90" s="128" t="s">
        <v>69</v>
      </c>
      <c r="L90" s="128" t="s">
        <v>69</v>
      </c>
      <c r="M90" s="128">
        <v>1</v>
      </c>
      <c r="N90" s="128" t="s">
        <v>69</v>
      </c>
      <c r="O90" s="128" t="s">
        <v>69</v>
      </c>
      <c r="P90" s="128" t="s">
        <v>69</v>
      </c>
      <c r="Q90" s="128" t="s">
        <v>69</v>
      </c>
      <c r="R90" s="128" t="s">
        <v>69</v>
      </c>
      <c r="S90" s="128" t="s">
        <v>69</v>
      </c>
      <c r="T90" s="128" t="s">
        <v>69</v>
      </c>
      <c r="U90" s="128" t="s">
        <v>69</v>
      </c>
      <c r="V90" s="128" t="s">
        <v>69</v>
      </c>
      <c r="W90" s="128" t="s">
        <v>69</v>
      </c>
      <c r="X90" s="128" t="s">
        <v>69</v>
      </c>
      <c r="Y90" s="128" t="s">
        <v>69</v>
      </c>
      <c r="Z90" s="128" t="s">
        <v>69</v>
      </c>
      <c r="AA90" s="128" t="s">
        <v>69</v>
      </c>
      <c r="AB90" s="131" t="s">
        <v>69</v>
      </c>
      <c r="AE90">
        <v>20</v>
      </c>
    </row>
    <row r="91" spans="1:31" ht="15" x14ac:dyDescent="0.25">
      <c r="A91" s="136" t="str">
        <f t="shared" si="5"/>
        <v>(21) ECE 5280:  Optimal System Analysis and Design (F 4cr)</v>
      </c>
      <c r="B91" s="117" t="s">
        <v>145</v>
      </c>
      <c r="C91" s="127">
        <v>4</v>
      </c>
      <c r="D91" s="128">
        <v>0</v>
      </c>
      <c r="E91" s="128">
        <v>0</v>
      </c>
      <c r="F91" s="128" t="s">
        <v>6</v>
      </c>
      <c r="G91" s="122">
        <f t="shared" si="6"/>
        <v>1</v>
      </c>
      <c r="H91" s="35">
        <f t="shared" si="2"/>
        <v>1</v>
      </c>
      <c r="I91" s="128" t="s">
        <v>69</v>
      </c>
      <c r="J91" s="128" t="s">
        <v>69</v>
      </c>
      <c r="K91" s="128" t="s">
        <v>69</v>
      </c>
      <c r="L91" s="128" t="s">
        <v>69</v>
      </c>
      <c r="M91" s="128">
        <v>1</v>
      </c>
      <c r="N91" s="128" t="s">
        <v>69</v>
      </c>
      <c r="O91" s="128" t="s">
        <v>69</v>
      </c>
      <c r="P91" s="128" t="s">
        <v>69</v>
      </c>
      <c r="Q91" s="128" t="s">
        <v>69</v>
      </c>
      <c r="R91" s="128" t="s">
        <v>69</v>
      </c>
      <c r="S91" s="128" t="s">
        <v>69</v>
      </c>
      <c r="T91" s="128" t="s">
        <v>69</v>
      </c>
      <c r="U91" s="128" t="s">
        <v>69</v>
      </c>
      <c r="V91" s="128" t="s">
        <v>69</v>
      </c>
      <c r="W91" s="128" t="s">
        <v>69</v>
      </c>
      <c r="X91" s="128" t="s">
        <v>69</v>
      </c>
      <c r="Y91" s="128" t="s">
        <v>69</v>
      </c>
      <c r="Z91" s="128" t="s">
        <v>69</v>
      </c>
      <c r="AA91" s="128" t="s">
        <v>69</v>
      </c>
      <c r="AB91" s="131" t="s">
        <v>69</v>
      </c>
      <c r="AE91">
        <v>21</v>
      </c>
    </row>
    <row r="92" spans="1:31" ht="15" x14ac:dyDescent="0.25">
      <c r="A92" s="136" t="str">
        <f t="shared" si="5"/>
        <v>(22) ORIE 5126:  Principles of Supply Chain Management (S 4cr)</v>
      </c>
      <c r="B92" s="117" t="s">
        <v>141</v>
      </c>
      <c r="C92" s="127">
        <v>4</v>
      </c>
      <c r="D92" s="128">
        <v>4</v>
      </c>
      <c r="E92" s="128">
        <v>0</v>
      </c>
      <c r="F92" s="128" t="s">
        <v>5</v>
      </c>
      <c r="G92" s="122">
        <f t="shared" si="6"/>
        <v>1</v>
      </c>
      <c r="H92" s="35">
        <f t="shared" si="2"/>
        <v>5</v>
      </c>
      <c r="I92" s="128" t="s">
        <v>69</v>
      </c>
      <c r="J92" s="128" t="s">
        <v>69</v>
      </c>
      <c r="K92" s="128" t="s">
        <v>69</v>
      </c>
      <c r="L92" s="128" t="s">
        <v>69</v>
      </c>
      <c r="M92" s="128">
        <v>1</v>
      </c>
      <c r="N92" s="128">
        <v>1</v>
      </c>
      <c r="O92" s="128" t="s">
        <v>69</v>
      </c>
      <c r="P92" s="128" t="s">
        <v>69</v>
      </c>
      <c r="Q92" s="128" t="s">
        <v>69</v>
      </c>
      <c r="R92" s="128" t="s">
        <v>69</v>
      </c>
      <c r="S92" s="128" t="s">
        <v>69</v>
      </c>
      <c r="T92" s="128" t="s">
        <v>69</v>
      </c>
      <c r="U92" s="128" t="s">
        <v>69</v>
      </c>
      <c r="V92" s="128" t="s">
        <v>69</v>
      </c>
      <c r="W92" s="128" t="s">
        <v>69</v>
      </c>
      <c r="X92" s="128">
        <v>1</v>
      </c>
      <c r="Y92" s="128" t="s">
        <v>69</v>
      </c>
      <c r="Z92" s="128">
        <v>1</v>
      </c>
      <c r="AA92" s="128">
        <v>1</v>
      </c>
      <c r="AB92" s="131" t="s">
        <v>69</v>
      </c>
      <c r="AE92">
        <v>22</v>
      </c>
    </row>
    <row r="93" spans="1:31" ht="15" x14ac:dyDescent="0.25">
      <c r="A93" s="136" t="str">
        <f t="shared" si="5"/>
        <v>(23) ORIE 5570:  Reinforcement Learning with OR Applications (S 3cr)</v>
      </c>
      <c r="B93" s="143" t="s">
        <v>513</v>
      </c>
      <c r="C93" s="127">
        <v>3</v>
      </c>
      <c r="D93" s="128">
        <v>3</v>
      </c>
      <c r="E93" s="128">
        <v>0</v>
      </c>
      <c r="F93" s="128" t="s">
        <v>5</v>
      </c>
      <c r="G93" s="122">
        <f t="shared" si="6"/>
        <v>1</v>
      </c>
      <c r="H93" s="35">
        <f t="shared" si="2"/>
        <v>3</v>
      </c>
      <c r="I93" s="128" t="s">
        <v>69</v>
      </c>
      <c r="J93" s="128" t="s">
        <v>69</v>
      </c>
      <c r="K93" s="128" t="s">
        <v>69</v>
      </c>
      <c r="L93" s="128" t="s">
        <v>69</v>
      </c>
      <c r="M93" s="128">
        <v>1</v>
      </c>
      <c r="N93" s="128">
        <v>1</v>
      </c>
      <c r="O93" s="128" t="s">
        <v>69</v>
      </c>
      <c r="P93" s="128" t="s">
        <v>69</v>
      </c>
      <c r="Q93" s="128">
        <v>1</v>
      </c>
      <c r="R93" s="128" t="s">
        <v>69</v>
      </c>
      <c r="S93" s="128" t="s">
        <v>69</v>
      </c>
      <c r="T93" s="128" t="s">
        <v>69</v>
      </c>
      <c r="U93" s="128" t="s">
        <v>69</v>
      </c>
      <c r="V93" s="128" t="s">
        <v>69</v>
      </c>
      <c r="W93" s="128" t="s">
        <v>69</v>
      </c>
      <c r="X93" s="128" t="s">
        <v>69</v>
      </c>
      <c r="Y93" s="128" t="s">
        <v>69</v>
      </c>
      <c r="Z93" s="128" t="s">
        <v>69</v>
      </c>
      <c r="AA93" s="128" t="s">
        <v>69</v>
      </c>
      <c r="AB93" s="131" t="s">
        <v>69</v>
      </c>
      <c r="AE93">
        <v>23</v>
      </c>
    </row>
    <row r="94" spans="1:31" ht="15" x14ac:dyDescent="0.25">
      <c r="A94" s="136" t="str">
        <f t="shared" si="5"/>
        <v>(24) ORIE 5300:  Optimization I (F 4cr)</v>
      </c>
      <c r="B94" s="117" t="s">
        <v>148</v>
      </c>
      <c r="C94" s="127">
        <v>4</v>
      </c>
      <c r="D94" s="128">
        <v>4</v>
      </c>
      <c r="E94" s="128">
        <v>0</v>
      </c>
      <c r="F94" s="128" t="s">
        <v>6</v>
      </c>
      <c r="G94" s="122">
        <f t="shared" si="6"/>
        <v>1</v>
      </c>
      <c r="H94" s="35">
        <f t="shared" si="2"/>
        <v>1</v>
      </c>
      <c r="I94" s="128" t="s">
        <v>69</v>
      </c>
      <c r="J94" s="128" t="s">
        <v>69</v>
      </c>
      <c r="K94" s="128" t="s">
        <v>69</v>
      </c>
      <c r="L94" s="128" t="s">
        <v>69</v>
      </c>
      <c r="M94" s="128">
        <v>1</v>
      </c>
      <c r="N94" s="128" t="s">
        <v>69</v>
      </c>
      <c r="O94" s="128" t="s">
        <v>69</v>
      </c>
      <c r="P94" s="128" t="s">
        <v>69</v>
      </c>
      <c r="Q94" s="128" t="s">
        <v>69</v>
      </c>
      <c r="R94" s="128" t="s">
        <v>69</v>
      </c>
      <c r="S94" s="128" t="s">
        <v>69</v>
      </c>
      <c r="T94" s="128" t="s">
        <v>69</v>
      </c>
      <c r="U94" s="128" t="s">
        <v>69</v>
      </c>
      <c r="V94" s="128" t="s">
        <v>69</v>
      </c>
      <c r="W94" s="128" t="s">
        <v>69</v>
      </c>
      <c r="X94" s="128" t="s">
        <v>69</v>
      </c>
      <c r="Y94" s="128" t="s">
        <v>69</v>
      </c>
      <c r="Z94" s="128" t="s">
        <v>69</v>
      </c>
      <c r="AA94" s="128" t="s">
        <v>69</v>
      </c>
      <c r="AB94" s="131" t="s">
        <v>69</v>
      </c>
      <c r="AE94">
        <v>24</v>
      </c>
    </row>
    <row r="95" spans="1:31" ht="15" x14ac:dyDescent="0.25">
      <c r="A95" s="136" t="str">
        <f t="shared" si="5"/>
        <v>(25) ORIE 5310:  Optimization II (S 4cr)</v>
      </c>
      <c r="B95" s="117" t="s">
        <v>147</v>
      </c>
      <c r="C95" s="127">
        <v>4</v>
      </c>
      <c r="D95" s="128">
        <v>4</v>
      </c>
      <c r="E95" s="128">
        <v>0</v>
      </c>
      <c r="F95" s="128" t="s">
        <v>5</v>
      </c>
      <c r="G95" s="122">
        <f t="shared" si="6"/>
        <v>1</v>
      </c>
      <c r="H95" s="35">
        <f t="shared" si="2"/>
        <v>1</v>
      </c>
      <c r="I95" s="128" t="s">
        <v>69</v>
      </c>
      <c r="J95" s="128" t="s">
        <v>69</v>
      </c>
      <c r="K95" s="128" t="s">
        <v>69</v>
      </c>
      <c r="L95" s="128" t="s">
        <v>69</v>
      </c>
      <c r="M95" s="128">
        <v>1</v>
      </c>
      <c r="N95" s="128" t="s">
        <v>69</v>
      </c>
      <c r="O95" s="128" t="s">
        <v>69</v>
      </c>
      <c r="P95" s="128" t="s">
        <v>69</v>
      </c>
      <c r="Q95" s="128" t="s">
        <v>69</v>
      </c>
      <c r="R95" s="128" t="s">
        <v>69</v>
      </c>
      <c r="S95" s="128" t="s">
        <v>69</v>
      </c>
      <c r="T95" s="128" t="s">
        <v>69</v>
      </c>
      <c r="U95" s="128" t="s">
        <v>69</v>
      </c>
      <c r="V95" s="128" t="s">
        <v>69</v>
      </c>
      <c r="W95" s="128" t="s">
        <v>69</v>
      </c>
      <c r="X95" s="128" t="s">
        <v>69</v>
      </c>
      <c r="Y95" s="128" t="s">
        <v>69</v>
      </c>
      <c r="Z95" s="128" t="s">
        <v>69</v>
      </c>
      <c r="AA95" s="128" t="s">
        <v>69</v>
      </c>
      <c r="AB95" s="131" t="s">
        <v>69</v>
      </c>
      <c r="AE95">
        <v>25</v>
      </c>
    </row>
    <row r="96" spans="1:31" ht="15" x14ac:dyDescent="0.25">
      <c r="A96" s="136" t="str">
        <f t="shared" si="5"/>
        <v>(26) ORIE 5340:  Applications of Optimization: Modeling and Computation (F 4cr)</v>
      </c>
      <c r="B96" s="117" t="s">
        <v>143</v>
      </c>
      <c r="C96" s="127">
        <v>4</v>
      </c>
      <c r="D96" s="128">
        <v>4</v>
      </c>
      <c r="E96" s="128">
        <v>0</v>
      </c>
      <c r="F96" s="128" t="s">
        <v>6</v>
      </c>
      <c r="G96" s="122">
        <f t="shared" si="6"/>
        <v>1</v>
      </c>
      <c r="H96" s="35">
        <f t="shared" si="2"/>
        <v>2</v>
      </c>
      <c r="I96" s="128" t="s">
        <v>69</v>
      </c>
      <c r="J96" s="128" t="s">
        <v>69</v>
      </c>
      <c r="K96" s="128" t="s">
        <v>69</v>
      </c>
      <c r="L96" s="128" t="s">
        <v>69</v>
      </c>
      <c r="M96" s="128">
        <v>1</v>
      </c>
      <c r="N96" s="128" t="s">
        <v>69</v>
      </c>
      <c r="O96" s="128" t="s">
        <v>69</v>
      </c>
      <c r="P96" s="128" t="s">
        <v>69</v>
      </c>
      <c r="Q96" s="128" t="s">
        <v>69</v>
      </c>
      <c r="R96" s="128" t="s">
        <v>69</v>
      </c>
      <c r="S96" s="128" t="s">
        <v>69</v>
      </c>
      <c r="T96" s="128" t="s">
        <v>69</v>
      </c>
      <c r="U96" s="128" t="s">
        <v>69</v>
      </c>
      <c r="V96" s="128" t="s">
        <v>69</v>
      </c>
      <c r="W96" s="128" t="s">
        <v>69</v>
      </c>
      <c r="X96" s="128" t="s">
        <v>69</v>
      </c>
      <c r="Y96" s="128" t="s">
        <v>69</v>
      </c>
      <c r="Z96" s="128">
        <v>1</v>
      </c>
      <c r="AA96" s="128" t="s">
        <v>69</v>
      </c>
      <c r="AB96" s="131" t="s">
        <v>69</v>
      </c>
      <c r="AE96">
        <v>26</v>
      </c>
    </row>
    <row r="97" spans="1:31" ht="15" x14ac:dyDescent="0.25">
      <c r="A97" s="136" t="str">
        <f t="shared" si="5"/>
        <v>(27) ORIE 5350:  Introduction to Game Theory (F 4cr)</v>
      </c>
      <c r="B97" s="117" t="s">
        <v>142</v>
      </c>
      <c r="C97" s="127">
        <v>4</v>
      </c>
      <c r="D97" s="128">
        <v>4</v>
      </c>
      <c r="E97" s="128">
        <v>0</v>
      </c>
      <c r="F97" s="128" t="s">
        <v>6</v>
      </c>
      <c r="G97" s="122">
        <f t="shared" si="6"/>
        <v>1</v>
      </c>
      <c r="H97" s="35">
        <f t="shared" si="2"/>
        <v>2</v>
      </c>
      <c r="I97" s="128" t="s">
        <v>69</v>
      </c>
      <c r="J97" s="128" t="s">
        <v>69</v>
      </c>
      <c r="K97" s="128" t="s">
        <v>69</v>
      </c>
      <c r="L97" s="128" t="s">
        <v>69</v>
      </c>
      <c r="M97" s="128">
        <v>1</v>
      </c>
      <c r="N97" s="128" t="s">
        <v>69</v>
      </c>
      <c r="O97" s="128" t="s">
        <v>69</v>
      </c>
      <c r="P97" s="128" t="s">
        <v>69</v>
      </c>
      <c r="Q97" s="128" t="s">
        <v>69</v>
      </c>
      <c r="R97" s="128" t="s">
        <v>69</v>
      </c>
      <c r="S97" s="128" t="s">
        <v>69</v>
      </c>
      <c r="T97" s="128" t="s">
        <v>69</v>
      </c>
      <c r="U97" s="128" t="s">
        <v>69</v>
      </c>
      <c r="V97" s="128">
        <v>1</v>
      </c>
      <c r="W97" s="128" t="s">
        <v>69</v>
      </c>
      <c r="X97" s="128" t="s">
        <v>69</v>
      </c>
      <c r="Y97" s="128" t="s">
        <v>69</v>
      </c>
      <c r="Z97" s="128" t="s">
        <v>69</v>
      </c>
      <c r="AA97" s="128" t="s">
        <v>69</v>
      </c>
      <c r="AB97" s="131" t="s">
        <v>69</v>
      </c>
      <c r="AE97">
        <v>27</v>
      </c>
    </row>
    <row r="98" spans="1:31" ht="15" x14ac:dyDescent="0.25">
      <c r="A98" s="136" t="str">
        <f t="shared" si="5"/>
        <v>(28) ORIE 5370:  Optimization Modeling in Finance (S 3cr)</v>
      </c>
      <c r="B98" s="117" t="s">
        <v>149</v>
      </c>
      <c r="C98" s="127">
        <v>3</v>
      </c>
      <c r="D98" s="128">
        <v>3</v>
      </c>
      <c r="E98" s="128">
        <v>0</v>
      </c>
      <c r="F98" s="128" t="s">
        <v>5</v>
      </c>
      <c r="G98" s="122">
        <f t="shared" si="6"/>
        <v>1</v>
      </c>
      <c r="H98" s="35">
        <f t="shared" si="2"/>
        <v>1</v>
      </c>
      <c r="I98" s="128" t="s">
        <v>69</v>
      </c>
      <c r="J98" s="128" t="s">
        <v>69</v>
      </c>
      <c r="K98" s="128" t="s">
        <v>69</v>
      </c>
      <c r="L98" s="128" t="s">
        <v>69</v>
      </c>
      <c r="M98" s="128">
        <v>1</v>
      </c>
      <c r="N98" s="128" t="s">
        <v>69</v>
      </c>
      <c r="O98" s="128" t="s">
        <v>69</v>
      </c>
      <c r="P98" s="128" t="s">
        <v>69</v>
      </c>
      <c r="Q98" s="128" t="s">
        <v>69</v>
      </c>
      <c r="R98" s="128" t="s">
        <v>69</v>
      </c>
      <c r="S98" s="128" t="s">
        <v>69</v>
      </c>
      <c r="T98" s="128" t="s">
        <v>69</v>
      </c>
      <c r="U98" s="128" t="s">
        <v>69</v>
      </c>
      <c r="V98" s="128" t="s">
        <v>69</v>
      </c>
      <c r="W98" s="128" t="s">
        <v>69</v>
      </c>
      <c r="X98" s="128" t="s">
        <v>69</v>
      </c>
      <c r="Y98" s="128" t="s">
        <v>69</v>
      </c>
      <c r="Z98" s="128" t="s">
        <v>69</v>
      </c>
      <c r="AA98" s="128" t="s">
        <v>69</v>
      </c>
      <c r="AB98" s="131" t="s">
        <v>69</v>
      </c>
      <c r="AE98">
        <v>28</v>
      </c>
    </row>
    <row r="99" spans="1:31" ht="15" x14ac:dyDescent="0.25">
      <c r="A99" s="136" t="str">
        <f t="shared" si="5"/>
        <v>(29) SYSEN 6800:  Computational Optimization (F 4cr)</v>
      </c>
      <c r="B99" s="117" t="s">
        <v>146</v>
      </c>
      <c r="C99" s="127">
        <v>4</v>
      </c>
      <c r="D99" s="128">
        <v>0</v>
      </c>
      <c r="E99" s="128">
        <v>0</v>
      </c>
      <c r="F99" s="128" t="s">
        <v>6</v>
      </c>
      <c r="G99" s="122">
        <f t="shared" si="6"/>
        <v>1</v>
      </c>
      <c r="H99" s="35">
        <f t="shared" si="2"/>
        <v>1</v>
      </c>
      <c r="I99" s="128" t="s">
        <v>69</v>
      </c>
      <c r="J99" s="128" t="s">
        <v>69</v>
      </c>
      <c r="K99" s="128" t="s">
        <v>69</v>
      </c>
      <c r="L99" s="128" t="s">
        <v>69</v>
      </c>
      <c r="M99" s="128">
        <v>1</v>
      </c>
      <c r="N99" s="128" t="s">
        <v>69</v>
      </c>
      <c r="O99" s="128" t="s">
        <v>69</v>
      </c>
      <c r="P99" s="128" t="s">
        <v>69</v>
      </c>
      <c r="Q99" s="128" t="s">
        <v>69</v>
      </c>
      <c r="R99" s="128" t="s">
        <v>69</v>
      </c>
      <c r="S99" s="128" t="s">
        <v>69</v>
      </c>
      <c r="T99" s="128" t="s">
        <v>69</v>
      </c>
      <c r="U99" s="128" t="s">
        <v>69</v>
      </c>
      <c r="V99" s="128" t="s">
        <v>69</v>
      </c>
      <c r="W99" s="128" t="s">
        <v>69</v>
      </c>
      <c r="X99" s="128" t="s">
        <v>69</v>
      </c>
      <c r="Y99" s="128" t="s">
        <v>69</v>
      </c>
      <c r="Z99" s="128" t="s">
        <v>69</v>
      </c>
      <c r="AA99" s="128" t="s">
        <v>69</v>
      </c>
      <c r="AB99" s="131" t="s">
        <v>69</v>
      </c>
      <c r="AE99">
        <v>29</v>
      </c>
    </row>
    <row r="100" spans="1:31" x14ac:dyDescent="0.2">
      <c r="A100" s="116" t="str">
        <f>"("&amp;TEXT(AE100,0)&amp;")"</f>
        <v>(30)</v>
      </c>
      <c r="B100" s="118" t="s">
        <v>127</v>
      </c>
      <c r="C100" s="120"/>
      <c r="D100" s="121"/>
      <c r="E100" s="121"/>
      <c r="F100" s="121"/>
      <c r="G100" s="122"/>
      <c r="H100" s="35"/>
      <c r="I100" s="121"/>
      <c r="J100" s="121"/>
      <c r="K100" s="121"/>
      <c r="L100" s="121"/>
      <c r="M100" s="121"/>
      <c r="N100" s="121"/>
      <c r="O100" s="121"/>
      <c r="P100" s="121"/>
      <c r="Q100" s="121"/>
      <c r="R100" s="121"/>
      <c r="S100" s="121"/>
      <c r="T100" s="121"/>
      <c r="U100" s="121"/>
      <c r="V100" s="121"/>
      <c r="W100" s="121"/>
      <c r="X100" s="121"/>
      <c r="Y100" s="121"/>
      <c r="Z100" s="121"/>
      <c r="AA100" s="121"/>
      <c r="AB100" s="129"/>
      <c r="AE100">
        <v>30</v>
      </c>
    </row>
    <row r="101" spans="1:31" x14ac:dyDescent="0.2">
      <c r="A101" s="134" t="str">
        <f>"("&amp;TEXT(AE101,0)&amp;")  &gt;&gt;&gt;CORE: STOCHASTIC MODELING COURSES"</f>
        <v>(31)  &gt;&gt;&gt;CORE: STOCHASTIC MODELING COURSES</v>
      </c>
      <c r="B101" s="119" t="s">
        <v>98</v>
      </c>
      <c r="C101" s="120"/>
      <c r="D101" s="121"/>
      <c r="E101" s="121"/>
      <c r="F101" s="121"/>
      <c r="G101" s="122"/>
      <c r="H101" s="35"/>
      <c r="I101" s="121"/>
      <c r="J101" s="121"/>
      <c r="K101" s="121"/>
      <c r="L101" s="121"/>
      <c r="M101" s="121"/>
      <c r="N101" s="121"/>
      <c r="O101" s="121"/>
      <c r="P101" s="121"/>
      <c r="Q101" s="121"/>
      <c r="R101" s="121"/>
      <c r="S101" s="121"/>
      <c r="T101" s="121"/>
      <c r="U101" s="121"/>
      <c r="V101" s="121"/>
      <c r="W101" s="121"/>
      <c r="X101" s="121"/>
      <c r="Y101" s="121"/>
      <c r="Z101" s="121"/>
      <c r="AA101" s="121"/>
      <c r="AB101" s="129"/>
      <c r="AE101">
        <v>31</v>
      </c>
    </row>
    <row r="102" spans="1:31" ht="15" x14ac:dyDescent="0.25">
      <c r="A102" s="136" t="str">
        <f t="shared" ref="A102:A115" si="7">"("&amp;TEXT(AE102,0)&amp;") "&amp;B102&amp;" ("&amp;F102&amp;" "&amp;C102&amp;"cr)"</f>
        <v>(32) ECE 5110:  Random Signals in Communications and Signal Processing (F 4cr)</v>
      </c>
      <c r="B102" s="117" t="s">
        <v>159</v>
      </c>
      <c r="C102" s="127">
        <v>4</v>
      </c>
      <c r="D102" s="128">
        <v>0</v>
      </c>
      <c r="E102" s="128">
        <v>0</v>
      </c>
      <c r="F102" s="128" t="s">
        <v>6</v>
      </c>
      <c r="G102" s="122">
        <f t="shared" ref="G102:G115" si="8">COUNTIF(CourseList, A102)</f>
        <v>1</v>
      </c>
      <c r="H102" s="35">
        <f t="shared" si="2"/>
        <v>1</v>
      </c>
      <c r="I102" s="128" t="s">
        <v>69</v>
      </c>
      <c r="J102" s="128" t="s">
        <v>69</v>
      </c>
      <c r="K102" s="128" t="s">
        <v>69</v>
      </c>
      <c r="L102" s="128" t="s">
        <v>69</v>
      </c>
      <c r="M102" s="128" t="s">
        <v>69</v>
      </c>
      <c r="N102" s="128">
        <v>1</v>
      </c>
      <c r="O102" s="128" t="s">
        <v>69</v>
      </c>
      <c r="P102" s="128" t="s">
        <v>69</v>
      </c>
      <c r="Q102" s="128"/>
      <c r="R102" s="128" t="s">
        <v>69</v>
      </c>
      <c r="S102" s="128" t="s">
        <v>69</v>
      </c>
      <c r="T102" s="128" t="s">
        <v>69</v>
      </c>
      <c r="U102" s="128" t="s">
        <v>69</v>
      </c>
      <c r="V102" s="128" t="s">
        <v>69</v>
      </c>
      <c r="W102" s="128" t="s">
        <v>69</v>
      </c>
      <c r="X102" s="128" t="s">
        <v>69</v>
      </c>
      <c r="Y102" s="128" t="s">
        <v>69</v>
      </c>
      <c r="Z102" s="128" t="s">
        <v>69</v>
      </c>
      <c r="AA102" s="128" t="s">
        <v>69</v>
      </c>
      <c r="AB102" s="131" t="s">
        <v>69</v>
      </c>
      <c r="AE102">
        <v>32</v>
      </c>
    </row>
    <row r="103" spans="1:31" ht="15" x14ac:dyDescent="0.25">
      <c r="A103" s="136" t="str">
        <f t="shared" si="7"/>
        <v>(33) ORIE 5100:  Manufacturing Systems Design: A Consulting Boot Camp (F 4cr)</v>
      </c>
      <c r="B103" s="117" t="s">
        <v>132</v>
      </c>
      <c r="C103" s="127">
        <v>4</v>
      </c>
      <c r="D103" s="128">
        <v>4</v>
      </c>
      <c r="E103" s="128">
        <v>0</v>
      </c>
      <c r="F103" s="128" t="s">
        <v>6</v>
      </c>
      <c r="G103" s="122">
        <f t="shared" si="8"/>
        <v>1</v>
      </c>
      <c r="H103" s="35">
        <f t="shared" si="2"/>
        <v>3</v>
      </c>
      <c r="I103" s="128" t="s">
        <v>69</v>
      </c>
      <c r="J103" s="128">
        <v>1</v>
      </c>
      <c r="K103" s="128" t="s">
        <v>69</v>
      </c>
      <c r="L103" s="128" t="s">
        <v>69</v>
      </c>
      <c r="M103" s="128" t="s">
        <v>69</v>
      </c>
      <c r="N103" s="128">
        <v>1</v>
      </c>
      <c r="O103" s="128" t="s">
        <v>69</v>
      </c>
      <c r="P103" s="128" t="s">
        <v>69</v>
      </c>
      <c r="Q103" s="128" t="s">
        <v>69</v>
      </c>
      <c r="R103" s="128" t="s">
        <v>69</v>
      </c>
      <c r="S103" s="128" t="s">
        <v>69</v>
      </c>
      <c r="T103" s="128" t="s">
        <v>69</v>
      </c>
      <c r="U103" s="128" t="s">
        <v>69</v>
      </c>
      <c r="V103" s="128" t="s">
        <v>69</v>
      </c>
      <c r="W103" s="128" t="s">
        <v>69</v>
      </c>
      <c r="X103" s="128" t="s">
        <v>69</v>
      </c>
      <c r="Y103" s="128">
        <v>1</v>
      </c>
      <c r="Z103" s="128" t="s">
        <v>69</v>
      </c>
      <c r="AA103" s="128" t="s">
        <v>69</v>
      </c>
      <c r="AB103" s="131" t="s">
        <v>69</v>
      </c>
      <c r="AE103">
        <v>33</v>
      </c>
    </row>
    <row r="104" spans="1:31" ht="15" x14ac:dyDescent="0.25">
      <c r="A104" s="136" t="str">
        <f t="shared" si="7"/>
        <v>(34) ORIE 5126:  Principles of Supply Chain Management (S 4cr)</v>
      </c>
      <c r="B104" s="117" t="s">
        <v>141</v>
      </c>
      <c r="C104" s="127">
        <v>4</v>
      </c>
      <c r="D104" s="128">
        <v>4</v>
      </c>
      <c r="E104" s="128">
        <v>0</v>
      </c>
      <c r="F104" s="128" t="s">
        <v>5</v>
      </c>
      <c r="G104" s="122">
        <f t="shared" si="8"/>
        <v>1</v>
      </c>
      <c r="H104" s="35">
        <f t="shared" si="2"/>
        <v>5</v>
      </c>
      <c r="I104" s="128" t="s">
        <v>69</v>
      </c>
      <c r="J104" s="128" t="s">
        <v>69</v>
      </c>
      <c r="K104" s="128" t="s">
        <v>69</v>
      </c>
      <c r="L104" s="128" t="s">
        <v>69</v>
      </c>
      <c r="M104" s="128">
        <v>1</v>
      </c>
      <c r="N104" s="128">
        <v>1</v>
      </c>
      <c r="O104" s="128" t="s">
        <v>69</v>
      </c>
      <c r="P104" s="128" t="s">
        <v>69</v>
      </c>
      <c r="Q104" s="128" t="s">
        <v>69</v>
      </c>
      <c r="R104" s="128" t="s">
        <v>69</v>
      </c>
      <c r="S104" s="128" t="s">
        <v>69</v>
      </c>
      <c r="T104" s="128" t="s">
        <v>69</v>
      </c>
      <c r="U104" s="128" t="s">
        <v>69</v>
      </c>
      <c r="V104" s="128" t="s">
        <v>69</v>
      </c>
      <c r="W104" s="128" t="s">
        <v>69</v>
      </c>
      <c r="X104" s="128">
        <v>1</v>
      </c>
      <c r="Y104" s="128" t="s">
        <v>69</v>
      </c>
      <c r="Z104" s="128">
        <v>1</v>
      </c>
      <c r="AA104" s="128">
        <v>1</v>
      </c>
      <c r="AB104" s="131" t="s">
        <v>69</v>
      </c>
      <c r="AE104">
        <v>34</v>
      </c>
    </row>
    <row r="105" spans="1:31" ht="15" x14ac:dyDescent="0.25">
      <c r="A105" s="136" t="str">
        <f t="shared" si="7"/>
        <v>(35) ORIE 5130:  Service System Modeling and Design (S 4cr)</v>
      </c>
      <c r="B105" s="117" t="s">
        <v>153</v>
      </c>
      <c r="C105" s="127">
        <v>4</v>
      </c>
      <c r="D105" s="128">
        <v>4</v>
      </c>
      <c r="E105" s="128">
        <v>0</v>
      </c>
      <c r="F105" s="128" t="s">
        <v>5</v>
      </c>
      <c r="G105" s="122">
        <f t="shared" si="8"/>
        <v>1</v>
      </c>
      <c r="H105" s="35">
        <f t="shared" si="2"/>
        <v>3</v>
      </c>
      <c r="I105" s="128" t="s">
        <v>69</v>
      </c>
      <c r="J105" s="128" t="s">
        <v>69</v>
      </c>
      <c r="K105" s="128" t="s">
        <v>69</v>
      </c>
      <c r="L105" s="128" t="s">
        <v>69</v>
      </c>
      <c r="M105" s="128" t="s">
        <v>69</v>
      </c>
      <c r="N105" s="128">
        <v>1</v>
      </c>
      <c r="O105" s="128" t="s">
        <v>69</v>
      </c>
      <c r="P105" s="128" t="s">
        <v>69</v>
      </c>
      <c r="Q105" s="128"/>
      <c r="R105" s="128" t="s">
        <v>69</v>
      </c>
      <c r="S105" s="128" t="s">
        <v>69</v>
      </c>
      <c r="T105" s="128" t="s">
        <v>69</v>
      </c>
      <c r="U105" s="128" t="s">
        <v>69</v>
      </c>
      <c r="V105" s="128" t="s">
        <v>69</v>
      </c>
      <c r="W105" s="128" t="s">
        <v>69</v>
      </c>
      <c r="X105" s="128">
        <v>1</v>
      </c>
      <c r="Y105" s="128" t="s">
        <v>69</v>
      </c>
      <c r="Z105" s="128">
        <v>1</v>
      </c>
      <c r="AA105" s="128" t="s">
        <v>69</v>
      </c>
      <c r="AB105" s="131" t="s">
        <v>69</v>
      </c>
      <c r="AE105">
        <v>35</v>
      </c>
    </row>
    <row r="106" spans="1:31" ht="15" x14ac:dyDescent="0.25">
      <c r="A106" s="136" t="str">
        <f t="shared" si="7"/>
        <v>(36) ORIE 5570:  Reinforcement Learning with OR Applications (S 3cr)</v>
      </c>
      <c r="B106" s="143" t="s">
        <v>513</v>
      </c>
      <c r="C106" s="127">
        <v>3</v>
      </c>
      <c r="D106" s="128">
        <v>3</v>
      </c>
      <c r="E106" s="128">
        <v>0</v>
      </c>
      <c r="F106" s="128" t="s">
        <v>5</v>
      </c>
      <c r="G106" s="122">
        <f t="shared" si="8"/>
        <v>1</v>
      </c>
      <c r="H106" s="35">
        <f t="shared" si="2"/>
        <v>3</v>
      </c>
      <c r="I106" s="128" t="s">
        <v>69</v>
      </c>
      <c r="J106" s="128" t="s">
        <v>69</v>
      </c>
      <c r="K106" s="128" t="s">
        <v>69</v>
      </c>
      <c r="L106" s="128" t="s">
        <v>69</v>
      </c>
      <c r="M106" s="128">
        <v>1</v>
      </c>
      <c r="N106" s="128">
        <v>1</v>
      </c>
      <c r="O106" s="128" t="s">
        <v>69</v>
      </c>
      <c r="P106" s="128" t="s">
        <v>69</v>
      </c>
      <c r="Q106" s="128">
        <v>1</v>
      </c>
      <c r="R106" s="128" t="s">
        <v>69</v>
      </c>
      <c r="S106" s="128" t="s">
        <v>69</v>
      </c>
      <c r="T106" s="128" t="s">
        <v>69</v>
      </c>
      <c r="U106" s="128" t="s">
        <v>69</v>
      </c>
      <c r="V106" s="128" t="s">
        <v>69</v>
      </c>
      <c r="W106" s="128" t="s">
        <v>69</v>
      </c>
      <c r="X106" s="128" t="s">
        <v>69</v>
      </c>
      <c r="Y106" s="128" t="s">
        <v>69</v>
      </c>
      <c r="Z106" s="128" t="s">
        <v>69</v>
      </c>
      <c r="AA106" s="128" t="s">
        <v>69</v>
      </c>
      <c r="AB106" s="131" t="s">
        <v>69</v>
      </c>
      <c r="AE106">
        <v>36</v>
      </c>
    </row>
    <row r="107" spans="1:31" ht="15" x14ac:dyDescent="0.25">
      <c r="A107" s="136" t="str">
        <f t="shared" si="7"/>
        <v>(37) ORIE 5500:  Eng Probability and Statistics: Modeling and Data Science II (F 4cr)</v>
      </c>
      <c r="B107" s="117" t="s">
        <v>157</v>
      </c>
      <c r="C107" s="127">
        <v>4</v>
      </c>
      <c r="D107" s="128">
        <v>4</v>
      </c>
      <c r="E107" s="128">
        <v>0</v>
      </c>
      <c r="F107" s="128" t="s">
        <v>6</v>
      </c>
      <c r="G107" s="122">
        <f t="shared" si="8"/>
        <v>1</v>
      </c>
      <c r="H107" s="35">
        <f t="shared" si="2"/>
        <v>1</v>
      </c>
      <c r="I107" s="128" t="s">
        <v>69</v>
      </c>
      <c r="J107" s="128" t="s">
        <v>69</v>
      </c>
      <c r="K107" s="128" t="s">
        <v>69</v>
      </c>
      <c r="L107" s="128" t="s">
        <v>69</v>
      </c>
      <c r="M107" s="128" t="s">
        <v>69</v>
      </c>
      <c r="N107" s="128">
        <v>1</v>
      </c>
      <c r="O107" s="128" t="s">
        <v>69</v>
      </c>
      <c r="P107" s="128" t="s">
        <v>69</v>
      </c>
      <c r="Q107" s="128"/>
      <c r="R107" s="128" t="s">
        <v>69</v>
      </c>
      <c r="S107" s="128" t="s">
        <v>69</v>
      </c>
      <c r="T107" s="128" t="s">
        <v>69</v>
      </c>
      <c r="U107" s="128" t="s">
        <v>69</v>
      </c>
      <c r="V107" s="128" t="s">
        <v>69</v>
      </c>
      <c r="W107" s="128" t="s">
        <v>69</v>
      </c>
      <c r="X107" s="128" t="s">
        <v>69</v>
      </c>
      <c r="Y107" s="128" t="s">
        <v>69</v>
      </c>
      <c r="Z107" s="128" t="s">
        <v>69</v>
      </c>
      <c r="AA107" s="128" t="s">
        <v>69</v>
      </c>
      <c r="AB107" s="131" t="s">
        <v>69</v>
      </c>
      <c r="AE107">
        <v>37</v>
      </c>
    </row>
    <row r="108" spans="1:31" ht="15" x14ac:dyDescent="0.25">
      <c r="A108" s="136" t="str">
        <f t="shared" si="7"/>
        <v>(38) ORIE 5510:  Introduction to Engineering Stochastic Processes I (S 4cr)</v>
      </c>
      <c r="B108" s="117" t="s">
        <v>158</v>
      </c>
      <c r="C108" s="127">
        <v>4</v>
      </c>
      <c r="D108" s="128">
        <v>4</v>
      </c>
      <c r="E108" s="128">
        <v>0</v>
      </c>
      <c r="F108" s="128" t="s">
        <v>5</v>
      </c>
      <c r="G108" s="122">
        <f t="shared" si="8"/>
        <v>1</v>
      </c>
      <c r="H108" s="35">
        <f t="shared" si="2"/>
        <v>1</v>
      </c>
      <c r="I108" s="128" t="s">
        <v>69</v>
      </c>
      <c r="J108" s="128" t="s">
        <v>69</v>
      </c>
      <c r="K108" s="128" t="s">
        <v>69</v>
      </c>
      <c r="L108" s="128" t="s">
        <v>69</v>
      </c>
      <c r="M108" s="128" t="s">
        <v>69</v>
      </c>
      <c r="N108" s="128">
        <v>1</v>
      </c>
      <c r="O108" s="128" t="s">
        <v>69</v>
      </c>
      <c r="P108" s="128" t="s">
        <v>69</v>
      </c>
      <c r="Q108" s="128"/>
      <c r="R108" s="128" t="s">
        <v>69</v>
      </c>
      <c r="S108" s="128" t="s">
        <v>69</v>
      </c>
      <c r="T108" s="128" t="s">
        <v>69</v>
      </c>
      <c r="U108" s="128" t="s">
        <v>69</v>
      </c>
      <c r="V108" s="128" t="s">
        <v>69</v>
      </c>
      <c r="W108" s="128" t="s">
        <v>69</v>
      </c>
      <c r="X108" s="128" t="s">
        <v>69</v>
      </c>
      <c r="Y108" s="128" t="s">
        <v>69</v>
      </c>
      <c r="Z108" s="128" t="s">
        <v>69</v>
      </c>
      <c r="AA108" s="128" t="s">
        <v>69</v>
      </c>
      <c r="AB108" s="131" t="s">
        <v>69</v>
      </c>
      <c r="AE108">
        <v>38</v>
      </c>
    </row>
    <row r="109" spans="1:31" ht="15" x14ac:dyDescent="0.25">
      <c r="A109" s="136" t="str">
        <f t="shared" si="7"/>
        <v>(39) ORIE 5580:  Simulation Modeling and Analysis (F 4cr)</v>
      </c>
      <c r="B109" s="117" t="s">
        <v>156</v>
      </c>
      <c r="C109" s="127">
        <v>4</v>
      </c>
      <c r="D109" s="128">
        <v>4</v>
      </c>
      <c r="E109" s="128">
        <v>0</v>
      </c>
      <c r="F109" s="128" t="s">
        <v>6</v>
      </c>
      <c r="G109" s="122">
        <f t="shared" si="8"/>
        <v>1</v>
      </c>
      <c r="H109" s="35">
        <f t="shared" si="2"/>
        <v>2</v>
      </c>
      <c r="I109" s="128" t="s">
        <v>69</v>
      </c>
      <c r="J109" s="128" t="s">
        <v>69</v>
      </c>
      <c r="K109" s="128" t="s">
        <v>69</v>
      </c>
      <c r="L109" s="128" t="s">
        <v>69</v>
      </c>
      <c r="M109" s="128" t="s">
        <v>69</v>
      </c>
      <c r="N109" s="128">
        <v>1</v>
      </c>
      <c r="O109" s="128" t="s">
        <v>69</v>
      </c>
      <c r="P109" s="128" t="s">
        <v>69</v>
      </c>
      <c r="Q109" s="128">
        <v>1</v>
      </c>
      <c r="R109" s="128" t="s">
        <v>69</v>
      </c>
      <c r="S109" s="128" t="s">
        <v>69</v>
      </c>
      <c r="T109" s="128" t="s">
        <v>69</v>
      </c>
      <c r="U109" s="128" t="s">
        <v>69</v>
      </c>
      <c r="V109" s="128" t="s">
        <v>69</v>
      </c>
      <c r="W109" s="128" t="s">
        <v>69</v>
      </c>
      <c r="X109" s="128" t="s">
        <v>69</v>
      </c>
      <c r="Y109" s="128" t="s">
        <v>69</v>
      </c>
      <c r="Z109" s="128" t="s">
        <v>69</v>
      </c>
      <c r="AA109" s="128" t="s">
        <v>69</v>
      </c>
      <c r="AB109" s="131" t="s">
        <v>69</v>
      </c>
      <c r="AE109">
        <v>39</v>
      </c>
    </row>
    <row r="110" spans="1:31" ht="15" x14ac:dyDescent="0.25">
      <c r="A110" s="136" t="str">
        <f t="shared" si="7"/>
        <v>(40) ORIE 5581:  Monte Carlo Simulation (F 2cr)</v>
      </c>
      <c r="B110" s="117" t="s">
        <v>155</v>
      </c>
      <c r="C110" s="127">
        <v>2</v>
      </c>
      <c r="D110" s="128">
        <v>2</v>
      </c>
      <c r="E110" s="128">
        <v>0</v>
      </c>
      <c r="F110" s="128" t="s">
        <v>6</v>
      </c>
      <c r="G110" s="122">
        <f t="shared" si="8"/>
        <v>1</v>
      </c>
      <c r="H110" s="35">
        <f t="shared" si="2"/>
        <v>2</v>
      </c>
      <c r="I110" s="128" t="s">
        <v>69</v>
      </c>
      <c r="J110" s="128" t="s">
        <v>69</v>
      </c>
      <c r="K110" s="128" t="s">
        <v>69</v>
      </c>
      <c r="L110" s="128" t="s">
        <v>69</v>
      </c>
      <c r="M110" s="128" t="s">
        <v>69</v>
      </c>
      <c r="N110" s="128">
        <v>1</v>
      </c>
      <c r="O110" s="128" t="s">
        <v>69</v>
      </c>
      <c r="P110" s="128" t="s">
        <v>69</v>
      </c>
      <c r="Q110" s="128">
        <v>1</v>
      </c>
      <c r="R110" s="128" t="s">
        <v>69</v>
      </c>
      <c r="S110" s="128" t="s">
        <v>69</v>
      </c>
      <c r="T110" s="128" t="s">
        <v>69</v>
      </c>
      <c r="U110" s="128" t="s">
        <v>69</v>
      </c>
      <c r="V110" s="128" t="s">
        <v>69</v>
      </c>
      <c r="W110" s="128" t="s">
        <v>69</v>
      </c>
      <c r="X110" s="128" t="s">
        <v>69</v>
      </c>
      <c r="Y110" s="128" t="s">
        <v>69</v>
      </c>
      <c r="Z110" s="128" t="s">
        <v>69</v>
      </c>
      <c r="AA110" s="128" t="s">
        <v>69</v>
      </c>
      <c r="AB110" s="131" t="s">
        <v>69</v>
      </c>
      <c r="AE110">
        <v>40</v>
      </c>
    </row>
    <row r="111" spans="1:31" ht="15" x14ac:dyDescent="0.25">
      <c r="A111" s="136" t="str">
        <f t="shared" si="7"/>
        <v>(41) ORIE 5582:  Monte Carlo Methods in Financial Engineering (S 2cr)</v>
      </c>
      <c r="B111" s="117" t="s">
        <v>160</v>
      </c>
      <c r="C111" s="127">
        <v>2</v>
      </c>
      <c r="D111" s="128">
        <v>2</v>
      </c>
      <c r="E111" s="128">
        <v>0</v>
      </c>
      <c r="F111" s="128" t="s">
        <v>5</v>
      </c>
      <c r="G111" s="122">
        <f t="shared" si="8"/>
        <v>1</v>
      </c>
      <c r="H111" s="35">
        <f t="shared" si="2"/>
        <v>1</v>
      </c>
      <c r="I111" s="128" t="s">
        <v>69</v>
      </c>
      <c r="J111" s="128" t="s">
        <v>69</v>
      </c>
      <c r="K111" s="128" t="s">
        <v>69</v>
      </c>
      <c r="L111" s="128" t="s">
        <v>69</v>
      </c>
      <c r="M111" s="128" t="s">
        <v>69</v>
      </c>
      <c r="N111" s="128">
        <v>1</v>
      </c>
      <c r="O111" s="128" t="s">
        <v>69</v>
      </c>
      <c r="P111" s="128" t="s">
        <v>69</v>
      </c>
      <c r="Q111" s="128"/>
      <c r="R111" s="128" t="s">
        <v>69</v>
      </c>
      <c r="S111" s="128" t="s">
        <v>69</v>
      </c>
      <c r="T111" s="128" t="s">
        <v>69</v>
      </c>
      <c r="U111" s="128" t="s">
        <v>69</v>
      </c>
      <c r="V111" s="128" t="s">
        <v>69</v>
      </c>
      <c r="W111" s="128" t="s">
        <v>69</v>
      </c>
      <c r="X111" s="128" t="s">
        <v>69</v>
      </c>
      <c r="Y111" s="128" t="s">
        <v>69</v>
      </c>
      <c r="Z111" s="128" t="s">
        <v>69</v>
      </c>
      <c r="AA111" s="128" t="s">
        <v>69</v>
      </c>
      <c r="AB111" s="131" t="s">
        <v>69</v>
      </c>
      <c r="AE111">
        <v>41</v>
      </c>
    </row>
    <row r="112" spans="1:31" ht="15" x14ac:dyDescent="0.25">
      <c r="A112" s="136" t="str">
        <f t="shared" si="7"/>
        <v>(42) ORIE 5600:  Financial Engineering with Stochastic Calculus I (F 4cr)</v>
      </c>
      <c r="B112" s="117" t="s">
        <v>154</v>
      </c>
      <c r="C112" s="127">
        <v>4</v>
      </c>
      <c r="D112" s="128">
        <v>4</v>
      </c>
      <c r="E112" s="128">
        <v>0</v>
      </c>
      <c r="F112" s="128" t="s">
        <v>6</v>
      </c>
      <c r="G112" s="122">
        <f t="shared" si="8"/>
        <v>1</v>
      </c>
      <c r="H112" s="35">
        <f t="shared" si="2"/>
        <v>1</v>
      </c>
      <c r="I112" s="128" t="s">
        <v>69</v>
      </c>
      <c r="J112" s="128" t="s">
        <v>69</v>
      </c>
      <c r="K112" s="128" t="s">
        <v>69</v>
      </c>
      <c r="L112" s="128" t="s">
        <v>69</v>
      </c>
      <c r="M112" s="128" t="s">
        <v>69</v>
      </c>
      <c r="N112" s="128">
        <v>1</v>
      </c>
      <c r="O112" s="128" t="s">
        <v>69</v>
      </c>
      <c r="P112" s="128" t="s">
        <v>69</v>
      </c>
      <c r="Q112" s="128"/>
      <c r="R112" s="128" t="s">
        <v>69</v>
      </c>
      <c r="S112" s="128" t="s">
        <v>69</v>
      </c>
      <c r="T112" s="128" t="s">
        <v>69</v>
      </c>
      <c r="U112" s="128" t="s">
        <v>69</v>
      </c>
      <c r="V112" s="128" t="s">
        <v>69</v>
      </c>
      <c r="W112" s="128" t="s">
        <v>69</v>
      </c>
      <c r="X112" s="128" t="s">
        <v>69</v>
      </c>
      <c r="Y112" s="128" t="s">
        <v>69</v>
      </c>
      <c r="Z112" s="128" t="s">
        <v>69</v>
      </c>
      <c r="AA112" s="128" t="s">
        <v>69</v>
      </c>
      <c r="AB112" s="131" t="s">
        <v>69</v>
      </c>
      <c r="AE112">
        <v>42</v>
      </c>
    </row>
    <row r="113" spans="1:31" ht="15" x14ac:dyDescent="0.25">
      <c r="A113" s="136" t="str">
        <f t="shared" si="7"/>
        <v>(43) ORIE 5610:  Financial Engineering with Stochastic Calculus II (S 4cr)</v>
      </c>
      <c r="B113" s="117" t="s">
        <v>151</v>
      </c>
      <c r="C113" s="127">
        <v>4</v>
      </c>
      <c r="D113" s="128">
        <v>4</v>
      </c>
      <c r="E113" s="128">
        <v>0</v>
      </c>
      <c r="F113" s="128" t="s">
        <v>5</v>
      </c>
      <c r="G113" s="122">
        <f t="shared" si="8"/>
        <v>1</v>
      </c>
      <c r="H113" s="35">
        <f t="shared" si="2"/>
        <v>2</v>
      </c>
      <c r="I113" s="128" t="s">
        <v>69</v>
      </c>
      <c r="J113" s="128" t="s">
        <v>69</v>
      </c>
      <c r="K113" s="128" t="s">
        <v>69</v>
      </c>
      <c r="L113" s="128" t="s">
        <v>69</v>
      </c>
      <c r="M113" s="128" t="s">
        <v>69</v>
      </c>
      <c r="N113" s="128">
        <v>1</v>
      </c>
      <c r="O113" s="128" t="s">
        <v>69</v>
      </c>
      <c r="P113" s="128" t="s">
        <v>69</v>
      </c>
      <c r="Q113" s="128"/>
      <c r="R113" s="128">
        <v>1</v>
      </c>
      <c r="S113" s="128" t="s">
        <v>69</v>
      </c>
      <c r="T113" s="128" t="s">
        <v>69</v>
      </c>
      <c r="U113" s="128" t="s">
        <v>69</v>
      </c>
      <c r="V113" s="128" t="s">
        <v>69</v>
      </c>
      <c r="W113" s="128" t="s">
        <v>69</v>
      </c>
      <c r="X113" s="128" t="s">
        <v>69</v>
      </c>
      <c r="Y113" s="128" t="s">
        <v>69</v>
      </c>
      <c r="Z113" s="128" t="s">
        <v>69</v>
      </c>
      <c r="AA113" s="128" t="s">
        <v>69</v>
      </c>
      <c r="AB113" s="131" t="s">
        <v>69</v>
      </c>
      <c r="AE113">
        <v>43</v>
      </c>
    </row>
    <row r="114" spans="1:31" ht="15" x14ac:dyDescent="0.25">
      <c r="A114" s="136" t="str">
        <f t="shared" si="7"/>
        <v>(44) ORIE 5630:  Operations Research Tools for Financial Engineering (F 4cr)</v>
      </c>
      <c r="B114" s="117" t="s">
        <v>150</v>
      </c>
      <c r="C114" s="127">
        <v>4</v>
      </c>
      <c r="D114" s="128">
        <v>4</v>
      </c>
      <c r="E114" s="128">
        <v>0</v>
      </c>
      <c r="F114" s="128" t="s">
        <v>6</v>
      </c>
      <c r="G114" s="122">
        <f t="shared" si="8"/>
        <v>1</v>
      </c>
      <c r="H114" s="35">
        <f t="shared" si="2"/>
        <v>2</v>
      </c>
      <c r="I114" s="128" t="s">
        <v>69</v>
      </c>
      <c r="J114" s="128" t="s">
        <v>69</v>
      </c>
      <c r="K114" s="128" t="s">
        <v>69</v>
      </c>
      <c r="L114" s="128" t="s">
        <v>69</v>
      </c>
      <c r="M114" s="128" t="s">
        <v>69</v>
      </c>
      <c r="N114" s="128">
        <v>1</v>
      </c>
      <c r="O114" s="128">
        <v>1</v>
      </c>
      <c r="P114" s="128"/>
      <c r="Q114" s="128"/>
      <c r="R114" s="128" t="s">
        <v>69</v>
      </c>
      <c r="S114" s="128" t="s">
        <v>69</v>
      </c>
      <c r="T114" s="128" t="s">
        <v>69</v>
      </c>
      <c r="U114" s="128" t="s">
        <v>69</v>
      </c>
      <c r="V114" s="128" t="s">
        <v>69</v>
      </c>
      <c r="W114" s="128" t="s">
        <v>69</v>
      </c>
      <c r="X114" s="128" t="s">
        <v>69</v>
      </c>
      <c r="Y114" s="128" t="s">
        <v>69</v>
      </c>
      <c r="Z114" s="128" t="s">
        <v>69</v>
      </c>
      <c r="AA114" s="128" t="s">
        <v>69</v>
      </c>
      <c r="AB114" s="131" t="s">
        <v>69</v>
      </c>
      <c r="AE114">
        <v>44</v>
      </c>
    </row>
    <row r="115" spans="1:31" ht="15" x14ac:dyDescent="0.25">
      <c r="A115" s="136" t="str">
        <f t="shared" si="7"/>
        <v>(45) ORIE 5650:  Quantitative Methods of Financial Risk Mgmt (S 3cr)</v>
      </c>
      <c r="B115" s="117" t="s">
        <v>152</v>
      </c>
      <c r="C115" s="127">
        <v>3</v>
      </c>
      <c r="D115" s="128">
        <v>3</v>
      </c>
      <c r="E115" s="128">
        <v>0</v>
      </c>
      <c r="F115" s="128" t="s">
        <v>5</v>
      </c>
      <c r="G115" s="122">
        <f t="shared" si="8"/>
        <v>1</v>
      </c>
      <c r="H115" s="35">
        <f t="shared" si="2"/>
        <v>2</v>
      </c>
      <c r="I115" s="128" t="s">
        <v>69</v>
      </c>
      <c r="J115" s="128" t="s">
        <v>69</v>
      </c>
      <c r="K115" s="128" t="s">
        <v>69</v>
      </c>
      <c r="L115" s="128" t="s">
        <v>69</v>
      </c>
      <c r="M115" s="128" t="s">
        <v>69</v>
      </c>
      <c r="N115" s="128">
        <v>1</v>
      </c>
      <c r="O115" s="128" t="s">
        <v>69</v>
      </c>
      <c r="P115" s="128" t="s">
        <v>69</v>
      </c>
      <c r="Q115" s="128"/>
      <c r="R115" s="128">
        <v>1</v>
      </c>
      <c r="S115" s="128" t="s">
        <v>69</v>
      </c>
      <c r="T115" s="128" t="s">
        <v>69</v>
      </c>
      <c r="U115" s="128" t="s">
        <v>69</v>
      </c>
      <c r="V115" s="128" t="s">
        <v>69</v>
      </c>
      <c r="W115" s="128" t="s">
        <v>69</v>
      </c>
      <c r="X115" s="128" t="s">
        <v>69</v>
      </c>
      <c r="Y115" s="128" t="s">
        <v>69</v>
      </c>
      <c r="Z115" s="128" t="s">
        <v>69</v>
      </c>
      <c r="AA115" s="128" t="s">
        <v>69</v>
      </c>
      <c r="AB115" s="131" t="s">
        <v>69</v>
      </c>
      <c r="AE115">
        <v>45</v>
      </c>
    </row>
    <row r="116" spans="1:31" x14ac:dyDescent="0.2">
      <c r="A116" s="116" t="str">
        <f>"("&amp;TEXT(AE116,0)&amp;")"</f>
        <v>(46)</v>
      </c>
      <c r="B116" s="118" t="s">
        <v>127</v>
      </c>
      <c r="C116" s="120"/>
      <c r="D116" s="121"/>
      <c r="E116" s="121"/>
      <c r="F116" s="121"/>
      <c r="G116" s="122"/>
      <c r="H116" s="35"/>
      <c r="I116" s="121"/>
      <c r="J116" s="121"/>
      <c r="K116" s="121"/>
      <c r="L116" s="121"/>
      <c r="M116" s="121"/>
      <c r="N116" s="121"/>
      <c r="O116" s="121"/>
      <c r="P116" s="121"/>
      <c r="Q116" s="121"/>
      <c r="R116" s="121"/>
      <c r="S116" s="121"/>
      <c r="T116" s="121"/>
      <c r="U116" s="121"/>
      <c r="V116" s="121"/>
      <c r="W116" s="121"/>
      <c r="X116" s="121"/>
      <c r="Y116" s="121"/>
      <c r="Z116" s="121"/>
      <c r="AA116" s="121"/>
      <c r="AB116" s="129"/>
      <c r="AE116">
        <v>46</v>
      </c>
    </row>
    <row r="117" spans="1:31" x14ac:dyDescent="0.2">
      <c r="A117" s="134" t="str">
        <f>"("&amp;TEXT(AE117,0)&amp;")  &gt;&gt;&gt;CORE/DA: DATA SCIENCE AND STATISTICAL MODELING COURSES"</f>
        <v>(47)  &gt;&gt;&gt;CORE/DA: DATA SCIENCE AND STATISTICAL MODELING COURSES</v>
      </c>
      <c r="B117" s="119" t="s">
        <v>98</v>
      </c>
      <c r="C117" s="120"/>
      <c r="D117" s="121"/>
      <c r="E117" s="121"/>
      <c r="F117" s="121"/>
      <c r="G117" s="122"/>
      <c r="H117" s="35"/>
      <c r="I117" s="121"/>
      <c r="J117" s="121"/>
      <c r="K117" s="121"/>
      <c r="L117" s="121"/>
      <c r="M117" s="121"/>
      <c r="N117" s="121"/>
      <c r="O117" s="121"/>
      <c r="P117" s="121"/>
      <c r="Q117" s="121"/>
      <c r="R117" s="121"/>
      <c r="S117" s="121"/>
      <c r="T117" s="121"/>
      <c r="U117" s="121"/>
      <c r="V117" s="121"/>
      <c r="W117" s="121"/>
      <c r="X117" s="121"/>
      <c r="Y117" s="121"/>
      <c r="Z117" s="121"/>
      <c r="AA117" s="121"/>
      <c r="AB117" s="129"/>
      <c r="AE117">
        <v>47</v>
      </c>
    </row>
    <row r="118" spans="1:31" ht="15" x14ac:dyDescent="0.25">
      <c r="A118" s="136" t="str">
        <f t="shared" ref="A118:A129" si="9">"("&amp;TEXT(AE118,0)&amp;") "&amp;B118&amp;" ("&amp;F118&amp;" "&amp;C118&amp;"cr)"</f>
        <v>(48) CS 5780:  Introduction to Machine Learning (F/S 4cr)</v>
      </c>
      <c r="B118" s="117" t="s">
        <v>161</v>
      </c>
      <c r="C118" s="127">
        <v>4</v>
      </c>
      <c r="D118" s="128">
        <v>0</v>
      </c>
      <c r="E118" s="128">
        <v>0</v>
      </c>
      <c r="F118" s="128" t="s">
        <v>8</v>
      </c>
      <c r="G118" s="122">
        <f t="shared" ref="G118:G129" si="10">COUNTIF(CourseList, A118)</f>
        <v>1</v>
      </c>
      <c r="H118" s="35">
        <f t="shared" si="2"/>
        <v>4</v>
      </c>
      <c r="I118" s="128" t="s">
        <v>69</v>
      </c>
      <c r="J118" s="128" t="s">
        <v>69</v>
      </c>
      <c r="K118" s="128" t="s">
        <v>69</v>
      </c>
      <c r="L118" s="128" t="s">
        <v>69</v>
      </c>
      <c r="M118" s="128" t="s">
        <v>69</v>
      </c>
      <c r="N118" s="128" t="s">
        <v>69</v>
      </c>
      <c r="O118" s="128">
        <v>1</v>
      </c>
      <c r="P118" s="128">
        <v>1</v>
      </c>
      <c r="Q118" s="128" t="s">
        <v>69</v>
      </c>
      <c r="R118" s="128" t="s">
        <v>69</v>
      </c>
      <c r="S118" s="128" t="s">
        <v>69</v>
      </c>
      <c r="T118" s="128">
        <v>1</v>
      </c>
      <c r="U118" s="128" t="s">
        <v>69</v>
      </c>
      <c r="V118" s="128" t="s">
        <v>69</v>
      </c>
      <c r="W118" s="128" t="s">
        <v>69</v>
      </c>
      <c r="X118" s="128">
        <v>1</v>
      </c>
      <c r="Y118" s="128" t="s">
        <v>69</v>
      </c>
      <c r="Z118" s="128" t="s">
        <v>69</v>
      </c>
      <c r="AA118" s="128" t="s">
        <v>69</v>
      </c>
      <c r="AB118" s="131" t="s">
        <v>69</v>
      </c>
      <c r="AE118">
        <v>48</v>
      </c>
    </row>
    <row r="119" spans="1:31" ht="15" x14ac:dyDescent="0.25">
      <c r="A119" s="136" t="str">
        <f t="shared" si="9"/>
        <v>(49) CS 5789:  Introduction to Reinforcement Learning (S 3cr)</v>
      </c>
      <c r="B119" s="117" t="s">
        <v>168</v>
      </c>
      <c r="C119" s="127">
        <v>3</v>
      </c>
      <c r="D119" s="128">
        <v>0</v>
      </c>
      <c r="E119" s="128">
        <v>0</v>
      </c>
      <c r="F119" s="128" t="s">
        <v>5</v>
      </c>
      <c r="G119" s="122">
        <f t="shared" si="10"/>
        <v>1</v>
      </c>
      <c r="H119" s="35">
        <f t="shared" si="2"/>
        <v>2</v>
      </c>
      <c r="I119" s="128" t="s">
        <v>69</v>
      </c>
      <c r="J119" s="128" t="s">
        <v>69</v>
      </c>
      <c r="K119" s="128" t="s">
        <v>69</v>
      </c>
      <c r="L119" s="128" t="s">
        <v>69</v>
      </c>
      <c r="M119" s="128" t="s">
        <v>69</v>
      </c>
      <c r="N119" s="128" t="s">
        <v>69</v>
      </c>
      <c r="O119" s="128">
        <v>1</v>
      </c>
      <c r="P119" s="128">
        <v>1</v>
      </c>
      <c r="Q119" s="128" t="s">
        <v>69</v>
      </c>
      <c r="R119" s="128" t="s">
        <v>69</v>
      </c>
      <c r="S119" s="128" t="s">
        <v>69</v>
      </c>
      <c r="T119" s="128" t="s">
        <v>69</v>
      </c>
      <c r="U119" s="128" t="s">
        <v>69</v>
      </c>
      <c r="V119" s="128" t="s">
        <v>69</v>
      </c>
      <c r="W119" s="128" t="s">
        <v>69</v>
      </c>
      <c r="X119" s="128" t="s">
        <v>69</v>
      </c>
      <c r="Y119" s="128" t="s">
        <v>69</v>
      </c>
      <c r="Z119" s="128" t="s">
        <v>69</v>
      </c>
      <c r="AA119" s="128" t="s">
        <v>69</v>
      </c>
      <c r="AB119" s="131" t="s">
        <v>69</v>
      </c>
      <c r="AE119">
        <v>49</v>
      </c>
    </row>
    <row r="120" spans="1:31" ht="15" x14ac:dyDescent="0.25">
      <c r="A120" s="136" t="str">
        <f t="shared" si="9"/>
        <v>(50) ECE 5420:  Fundamentals of Machine Learning (S 4cr)</v>
      </c>
      <c r="B120" s="117" t="s">
        <v>165</v>
      </c>
      <c r="C120" s="127">
        <v>4</v>
      </c>
      <c r="D120" s="128">
        <v>0</v>
      </c>
      <c r="E120" s="128">
        <v>0</v>
      </c>
      <c r="F120" s="128" t="s">
        <v>5</v>
      </c>
      <c r="G120" s="122">
        <f t="shared" si="10"/>
        <v>1</v>
      </c>
      <c r="H120" s="35">
        <f t="shared" si="2"/>
        <v>3</v>
      </c>
      <c r="I120" s="128" t="s">
        <v>69</v>
      </c>
      <c r="J120" s="128" t="s">
        <v>69</v>
      </c>
      <c r="K120" s="128" t="s">
        <v>69</v>
      </c>
      <c r="L120" s="128" t="s">
        <v>69</v>
      </c>
      <c r="M120" s="128" t="s">
        <v>69</v>
      </c>
      <c r="N120" s="128" t="s">
        <v>69</v>
      </c>
      <c r="O120" s="128">
        <v>1</v>
      </c>
      <c r="P120" s="128">
        <v>1</v>
      </c>
      <c r="Q120" s="128" t="s">
        <v>69</v>
      </c>
      <c r="R120" s="128" t="s">
        <v>69</v>
      </c>
      <c r="S120" s="128" t="s">
        <v>69</v>
      </c>
      <c r="T120" s="128">
        <v>1</v>
      </c>
      <c r="U120" s="128" t="s">
        <v>69</v>
      </c>
      <c r="V120" s="128" t="s">
        <v>69</v>
      </c>
      <c r="W120" s="128" t="s">
        <v>69</v>
      </c>
      <c r="X120" s="128" t="s">
        <v>69</v>
      </c>
      <c r="Y120" s="128" t="s">
        <v>69</v>
      </c>
      <c r="Z120" s="128" t="s">
        <v>69</v>
      </c>
      <c r="AA120" s="128" t="s">
        <v>69</v>
      </c>
      <c r="AB120" s="131" t="s">
        <v>69</v>
      </c>
      <c r="AE120">
        <v>50</v>
      </c>
    </row>
    <row r="121" spans="1:31" ht="15" x14ac:dyDescent="0.25">
      <c r="A121" s="136" t="str">
        <f t="shared" si="9"/>
        <v>(51) ORIE 5550:  Applied Time Series Analysis (S 4cr)</v>
      </c>
      <c r="B121" s="117" t="s">
        <v>170</v>
      </c>
      <c r="C121" s="127">
        <v>4</v>
      </c>
      <c r="D121" s="128">
        <v>4</v>
      </c>
      <c r="E121" s="128">
        <v>0</v>
      </c>
      <c r="F121" s="128" t="s">
        <v>5</v>
      </c>
      <c r="G121" s="122">
        <f t="shared" si="10"/>
        <v>1</v>
      </c>
      <c r="H121" s="35">
        <f t="shared" si="2"/>
        <v>2</v>
      </c>
      <c r="I121" s="128" t="s">
        <v>69</v>
      </c>
      <c r="J121" s="128" t="s">
        <v>69</v>
      </c>
      <c r="K121" s="128" t="s">
        <v>69</v>
      </c>
      <c r="L121" s="128" t="s">
        <v>69</v>
      </c>
      <c r="M121" s="128" t="s">
        <v>69</v>
      </c>
      <c r="N121" s="128" t="s">
        <v>69</v>
      </c>
      <c r="O121" s="128">
        <v>1</v>
      </c>
      <c r="P121" s="128">
        <v>1</v>
      </c>
      <c r="Q121" s="128" t="s">
        <v>69</v>
      </c>
      <c r="R121" s="128" t="s">
        <v>69</v>
      </c>
      <c r="S121" s="128" t="s">
        <v>69</v>
      </c>
      <c r="T121" s="128" t="s">
        <v>69</v>
      </c>
      <c r="U121" s="128" t="s">
        <v>69</v>
      </c>
      <c r="V121" s="128" t="s">
        <v>69</v>
      </c>
      <c r="W121" s="128" t="s">
        <v>69</v>
      </c>
      <c r="X121" s="128" t="s">
        <v>69</v>
      </c>
      <c r="Y121" s="128" t="s">
        <v>69</v>
      </c>
      <c r="Z121" s="128" t="s">
        <v>69</v>
      </c>
      <c r="AA121" s="128" t="s">
        <v>69</v>
      </c>
      <c r="AB121" s="131" t="s">
        <v>69</v>
      </c>
      <c r="AE121">
        <v>51</v>
      </c>
    </row>
    <row r="122" spans="1:31" ht="15" x14ac:dyDescent="0.25">
      <c r="A122" s="136" t="str">
        <f t="shared" si="9"/>
        <v>(52) ORIE 5630:  Operations Research Tools for Financial Engineering (F 4cr)</v>
      </c>
      <c r="B122" s="117" t="s">
        <v>150</v>
      </c>
      <c r="C122" s="127">
        <v>4</v>
      </c>
      <c r="D122" s="128">
        <v>4</v>
      </c>
      <c r="E122" s="128">
        <v>0</v>
      </c>
      <c r="F122" s="128" t="s">
        <v>6</v>
      </c>
      <c r="G122" s="122">
        <f t="shared" si="10"/>
        <v>1</v>
      </c>
      <c r="H122" s="35">
        <f t="shared" si="2"/>
        <v>2</v>
      </c>
      <c r="I122" s="128" t="s">
        <v>69</v>
      </c>
      <c r="J122" s="128" t="s">
        <v>69</v>
      </c>
      <c r="K122" s="128" t="s">
        <v>69</v>
      </c>
      <c r="L122" s="128" t="s">
        <v>69</v>
      </c>
      <c r="M122" s="128" t="s">
        <v>69</v>
      </c>
      <c r="N122" s="128">
        <v>1</v>
      </c>
      <c r="O122" s="128">
        <v>1</v>
      </c>
      <c r="P122" s="128"/>
      <c r="Q122" s="128"/>
      <c r="R122" s="128" t="s">
        <v>69</v>
      </c>
      <c r="S122" s="128" t="s">
        <v>69</v>
      </c>
      <c r="T122" s="128" t="s">
        <v>69</v>
      </c>
      <c r="U122" s="128" t="s">
        <v>69</v>
      </c>
      <c r="V122" s="128" t="s">
        <v>69</v>
      </c>
      <c r="W122" s="128" t="s">
        <v>69</v>
      </c>
      <c r="X122" s="128" t="s">
        <v>69</v>
      </c>
      <c r="Y122" s="128" t="s">
        <v>69</v>
      </c>
      <c r="Z122" s="128" t="s">
        <v>69</v>
      </c>
      <c r="AA122" s="128" t="s">
        <v>69</v>
      </c>
      <c r="AB122" s="131" t="s">
        <v>69</v>
      </c>
      <c r="AE122">
        <v>52</v>
      </c>
    </row>
    <row r="123" spans="1:31" ht="15" x14ac:dyDescent="0.25">
      <c r="A123" s="136" t="str">
        <f t="shared" si="9"/>
        <v>(53) ORIE 5740:  Statistical Data Mining I (S 4cr)</v>
      </c>
      <c r="B123" s="117" t="s">
        <v>163</v>
      </c>
      <c r="C123" s="127">
        <v>4</v>
      </c>
      <c r="D123" s="128">
        <v>4</v>
      </c>
      <c r="E123" s="128">
        <v>0</v>
      </c>
      <c r="F123" s="128" t="s">
        <v>5</v>
      </c>
      <c r="G123" s="122">
        <f t="shared" si="10"/>
        <v>1</v>
      </c>
      <c r="H123" s="35">
        <f t="shared" si="2"/>
        <v>3</v>
      </c>
      <c r="I123" s="128" t="s">
        <v>69</v>
      </c>
      <c r="J123" s="128" t="s">
        <v>69</v>
      </c>
      <c r="K123" s="128" t="s">
        <v>69</v>
      </c>
      <c r="L123" s="128" t="s">
        <v>69</v>
      </c>
      <c r="M123" s="128" t="s">
        <v>69</v>
      </c>
      <c r="N123" s="128" t="s">
        <v>69</v>
      </c>
      <c r="O123" s="128">
        <v>1</v>
      </c>
      <c r="P123" s="128">
        <v>1</v>
      </c>
      <c r="Q123" s="128" t="s">
        <v>69</v>
      </c>
      <c r="R123" s="128" t="s">
        <v>69</v>
      </c>
      <c r="S123" s="128" t="s">
        <v>69</v>
      </c>
      <c r="T123" s="128">
        <v>1</v>
      </c>
      <c r="U123" s="128" t="s">
        <v>69</v>
      </c>
      <c r="V123" s="128" t="s">
        <v>69</v>
      </c>
      <c r="W123" s="128" t="s">
        <v>69</v>
      </c>
      <c r="X123" s="128" t="s">
        <v>69</v>
      </c>
      <c r="Y123" s="128" t="s">
        <v>69</v>
      </c>
      <c r="Z123" s="128" t="s">
        <v>69</v>
      </c>
      <c r="AA123" s="128" t="s">
        <v>69</v>
      </c>
      <c r="AB123" s="131" t="s">
        <v>69</v>
      </c>
      <c r="AE123">
        <v>53</v>
      </c>
    </row>
    <row r="124" spans="1:31" ht="15" x14ac:dyDescent="0.25">
      <c r="A124" s="136" t="str">
        <f t="shared" si="9"/>
        <v>(54) ORIE 5741:  Learning with Big Messy Data (S 4cr)</v>
      </c>
      <c r="B124" s="117" t="s">
        <v>164</v>
      </c>
      <c r="C124" s="127">
        <v>4</v>
      </c>
      <c r="D124" s="128">
        <v>4</v>
      </c>
      <c r="E124" s="128">
        <v>0</v>
      </c>
      <c r="F124" s="128" t="s">
        <v>5</v>
      </c>
      <c r="G124" s="122">
        <f t="shared" si="10"/>
        <v>1</v>
      </c>
      <c r="H124" s="35">
        <f t="shared" si="2"/>
        <v>3</v>
      </c>
      <c r="I124" s="128" t="s">
        <v>69</v>
      </c>
      <c r="J124" s="128" t="s">
        <v>69</v>
      </c>
      <c r="K124" s="128" t="s">
        <v>69</v>
      </c>
      <c r="L124" s="128" t="s">
        <v>69</v>
      </c>
      <c r="M124" s="128" t="s">
        <v>69</v>
      </c>
      <c r="N124" s="128" t="s">
        <v>69</v>
      </c>
      <c r="O124" s="128">
        <v>1</v>
      </c>
      <c r="P124" s="128">
        <v>1</v>
      </c>
      <c r="Q124" s="128" t="s">
        <v>69</v>
      </c>
      <c r="R124" s="128" t="s">
        <v>69</v>
      </c>
      <c r="S124" s="128" t="s">
        <v>69</v>
      </c>
      <c r="T124" s="128">
        <v>1</v>
      </c>
      <c r="U124" s="128" t="s">
        <v>69</v>
      </c>
      <c r="V124" s="128" t="s">
        <v>69</v>
      </c>
      <c r="W124" s="128" t="s">
        <v>69</v>
      </c>
      <c r="X124" s="128" t="s">
        <v>69</v>
      </c>
      <c r="Y124" s="128" t="s">
        <v>69</v>
      </c>
      <c r="Z124" s="128" t="s">
        <v>69</v>
      </c>
      <c r="AA124" s="128" t="s">
        <v>69</v>
      </c>
      <c r="AB124" s="131" t="s">
        <v>69</v>
      </c>
      <c r="AE124">
        <v>54</v>
      </c>
    </row>
    <row r="125" spans="1:31" ht="15" x14ac:dyDescent="0.25">
      <c r="A125" s="136" t="str">
        <f t="shared" si="9"/>
        <v>(55) ORIE 5742:  Info Theory, Probabilistic Modeling, and Deep Learning with Scientific and Financial Apps (S 3cr)</v>
      </c>
      <c r="B125" s="117" t="s">
        <v>169</v>
      </c>
      <c r="C125" s="127">
        <v>3</v>
      </c>
      <c r="D125" s="128">
        <v>3</v>
      </c>
      <c r="E125" s="128">
        <v>0</v>
      </c>
      <c r="F125" s="128" t="s">
        <v>5</v>
      </c>
      <c r="G125" s="122">
        <f t="shared" si="10"/>
        <v>1</v>
      </c>
      <c r="H125" s="35">
        <f t="shared" si="2"/>
        <v>2</v>
      </c>
      <c r="I125" s="128" t="s">
        <v>69</v>
      </c>
      <c r="J125" s="128" t="s">
        <v>69</v>
      </c>
      <c r="K125" s="128" t="s">
        <v>69</v>
      </c>
      <c r="L125" s="128" t="s">
        <v>69</v>
      </c>
      <c r="M125" s="128" t="s">
        <v>69</v>
      </c>
      <c r="N125" s="128" t="s">
        <v>69</v>
      </c>
      <c r="O125" s="128">
        <v>1</v>
      </c>
      <c r="P125" s="128">
        <v>1</v>
      </c>
      <c r="Q125" s="128" t="s">
        <v>69</v>
      </c>
      <c r="R125" s="128" t="s">
        <v>69</v>
      </c>
      <c r="S125" s="128" t="s">
        <v>69</v>
      </c>
      <c r="T125" s="128" t="s">
        <v>69</v>
      </c>
      <c r="U125" s="128" t="s">
        <v>69</v>
      </c>
      <c r="V125" s="128" t="s">
        <v>69</v>
      </c>
      <c r="W125" s="128" t="s">
        <v>69</v>
      </c>
      <c r="X125" s="128" t="s">
        <v>69</v>
      </c>
      <c r="Y125" s="128" t="s">
        <v>69</v>
      </c>
      <c r="Z125" s="128" t="s">
        <v>69</v>
      </c>
      <c r="AA125" s="128" t="s">
        <v>69</v>
      </c>
      <c r="AB125" s="131" t="s">
        <v>69</v>
      </c>
      <c r="AE125">
        <v>55</v>
      </c>
    </row>
    <row r="126" spans="1:31" ht="15" x14ac:dyDescent="0.25">
      <c r="A126" s="136" t="str">
        <f t="shared" si="9"/>
        <v>(56) STSCI 5030:  Linear Models with Matrices (F 4cr)</v>
      </c>
      <c r="B126" s="117" t="s">
        <v>171</v>
      </c>
      <c r="C126" s="127">
        <v>4</v>
      </c>
      <c r="D126" s="128">
        <v>0</v>
      </c>
      <c r="E126" s="128">
        <v>0</v>
      </c>
      <c r="F126" s="128" t="s">
        <v>6</v>
      </c>
      <c r="G126" s="122">
        <f t="shared" si="10"/>
        <v>1</v>
      </c>
      <c r="H126" s="35">
        <f t="shared" si="2"/>
        <v>2</v>
      </c>
      <c r="I126" s="128" t="s">
        <v>69</v>
      </c>
      <c r="J126" s="128" t="s">
        <v>69</v>
      </c>
      <c r="K126" s="128" t="s">
        <v>69</v>
      </c>
      <c r="L126" s="128" t="s">
        <v>69</v>
      </c>
      <c r="M126" s="128" t="s">
        <v>69</v>
      </c>
      <c r="N126" s="128" t="s">
        <v>69</v>
      </c>
      <c r="O126" s="128">
        <v>1</v>
      </c>
      <c r="P126" s="128">
        <v>1</v>
      </c>
      <c r="Q126" s="128" t="s">
        <v>69</v>
      </c>
      <c r="R126" s="128" t="s">
        <v>69</v>
      </c>
      <c r="S126" s="128" t="s">
        <v>69</v>
      </c>
      <c r="T126" s="128" t="s">
        <v>69</v>
      </c>
      <c r="U126" s="128" t="s">
        <v>69</v>
      </c>
      <c r="V126" s="128" t="s">
        <v>69</v>
      </c>
      <c r="W126" s="128" t="s">
        <v>69</v>
      </c>
      <c r="X126" s="128" t="s">
        <v>69</v>
      </c>
      <c r="Y126" s="128" t="s">
        <v>69</v>
      </c>
      <c r="Z126" s="128" t="s">
        <v>69</v>
      </c>
      <c r="AA126" s="128" t="s">
        <v>69</v>
      </c>
      <c r="AB126" s="131" t="s">
        <v>69</v>
      </c>
      <c r="AE126">
        <v>56</v>
      </c>
    </row>
    <row r="127" spans="1:31" ht="15" x14ac:dyDescent="0.25">
      <c r="A127" s="136" t="str">
        <f t="shared" si="9"/>
        <v>(57) STSCI 5090:  Theory of Statistics (F/S 4cr)</v>
      </c>
      <c r="B127" s="117" t="s">
        <v>167</v>
      </c>
      <c r="C127" s="127">
        <v>4</v>
      </c>
      <c r="D127" s="128">
        <v>0</v>
      </c>
      <c r="E127" s="128">
        <v>0</v>
      </c>
      <c r="F127" s="128" t="s">
        <v>8</v>
      </c>
      <c r="G127" s="122">
        <f t="shared" si="10"/>
        <v>1</v>
      </c>
      <c r="H127" s="35">
        <f t="shared" si="2"/>
        <v>2</v>
      </c>
      <c r="I127" s="128" t="s">
        <v>69</v>
      </c>
      <c r="J127" s="128" t="s">
        <v>69</v>
      </c>
      <c r="K127" s="128" t="s">
        <v>69</v>
      </c>
      <c r="L127" s="128" t="s">
        <v>69</v>
      </c>
      <c r="M127" s="128" t="s">
        <v>69</v>
      </c>
      <c r="N127" s="128" t="s">
        <v>69</v>
      </c>
      <c r="O127" s="128">
        <v>1</v>
      </c>
      <c r="P127" s="128">
        <v>1</v>
      </c>
      <c r="Q127" s="128" t="s">
        <v>69</v>
      </c>
      <c r="R127" s="128" t="s">
        <v>69</v>
      </c>
      <c r="S127" s="128" t="s">
        <v>69</v>
      </c>
      <c r="T127" s="128" t="s">
        <v>69</v>
      </c>
      <c r="U127" s="128" t="s">
        <v>69</v>
      </c>
      <c r="V127" s="128" t="s">
        <v>69</v>
      </c>
      <c r="W127" s="128" t="s">
        <v>69</v>
      </c>
      <c r="X127" s="128" t="s">
        <v>69</v>
      </c>
      <c r="Y127" s="128" t="s">
        <v>69</v>
      </c>
      <c r="Z127" s="128" t="s">
        <v>69</v>
      </c>
      <c r="AA127" s="128" t="s">
        <v>69</v>
      </c>
      <c r="AB127" s="131" t="s">
        <v>69</v>
      </c>
      <c r="AE127">
        <v>57</v>
      </c>
    </row>
    <row r="128" spans="1:31" ht="15" x14ac:dyDescent="0.25">
      <c r="A128" s="136" t="str">
        <f t="shared" si="9"/>
        <v>(58) STSCI 5740:  Data Mining and Machine Learning (F/S 4cr)</v>
      </c>
      <c r="B128" s="117" t="s">
        <v>162</v>
      </c>
      <c r="C128" s="127">
        <v>4</v>
      </c>
      <c r="D128" s="128">
        <v>0</v>
      </c>
      <c r="E128" s="128">
        <v>0</v>
      </c>
      <c r="F128" s="128" t="s">
        <v>8</v>
      </c>
      <c r="G128" s="122">
        <f t="shared" si="10"/>
        <v>1</v>
      </c>
      <c r="H128" s="35">
        <f t="shared" si="2"/>
        <v>3</v>
      </c>
      <c r="I128" s="128" t="s">
        <v>69</v>
      </c>
      <c r="J128" s="128" t="s">
        <v>69</v>
      </c>
      <c r="K128" s="128" t="s">
        <v>69</v>
      </c>
      <c r="L128" s="128" t="s">
        <v>69</v>
      </c>
      <c r="M128" s="128" t="s">
        <v>69</v>
      </c>
      <c r="N128" s="128" t="s">
        <v>69</v>
      </c>
      <c r="O128" s="128">
        <v>1</v>
      </c>
      <c r="P128" s="128">
        <v>1</v>
      </c>
      <c r="Q128" s="128" t="s">
        <v>69</v>
      </c>
      <c r="R128" s="128" t="s">
        <v>69</v>
      </c>
      <c r="S128" s="128" t="s">
        <v>69</v>
      </c>
      <c r="T128" s="128">
        <v>1</v>
      </c>
      <c r="U128" s="128" t="s">
        <v>69</v>
      </c>
      <c r="V128" s="128" t="s">
        <v>69</v>
      </c>
      <c r="W128" s="128" t="s">
        <v>69</v>
      </c>
      <c r="X128" s="128" t="s">
        <v>69</v>
      </c>
      <c r="Y128" s="128" t="s">
        <v>69</v>
      </c>
      <c r="Z128" s="128" t="s">
        <v>69</v>
      </c>
      <c r="AA128" s="128" t="s">
        <v>69</v>
      </c>
      <c r="AB128" s="131" t="s">
        <v>69</v>
      </c>
      <c r="AE128">
        <v>58</v>
      </c>
    </row>
    <row r="129" spans="1:31" ht="15" x14ac:dyDescent="0.25">
      <c r="A129" s="136" t="str">
        <f t="shared" si="9"/>
        <v>(59) SYSEN 6880:  Industrial Big Data Analytics and Machine Learning (S 4cr)</v>
      </c>
      <c r="B129" s="117" t="s">
        <v>166</v>
      </c>
      <c r="C129" s="127">
        <v>4</v>
      </c>
      <c r="D129" s="128">
        <v>0</v>
      </c>
      <c r="E129" s="128">
        <v>0</v>
      </c>
      <c r="F129" s="128" t="s">
        <v>5</v>
      </c>
      <c r="G129" s="122">
        <f t="shared" si="10"/>
        <v>1</v>
      </c>
      <c r="H129" s="35">
        <f t="shared" si="2"/>
        <v>2</v>
      </c>
      <c r="I129" s="128" t="s">
        <v>69</v>
      </c>
      <c r="J129" s="128" t="s">
        <v>69</v>
      </c>
      <c r="K129" s="128" t="s">
        <v>69</v>
      </c>
      <c r="L129" s="128" t="s">
        <v>69</v>
      </c>
      <c r="M129" s="128" t="s">
        <v>69</v>
      </c>
      <c r="N129" s="128" t="s">
        <v>69</v>
      </c>
      <c r="O129" s="128">
        <v>1</v>
      </c>
      <c r="P129" s="128">
        <v>1</v>
      </c>
      <c r="Q129" s="128" t="s">
        <v>69</v>
      </c>
      <c r="R129" s="128" t="s">
        <v>69</v>
      </c>
      <c r="S129" s="128" t="s">
        <v>69</v>
      </c>
      <c r="T129" s="128" t="s">
        <v>69</v>
      </c>
      <c r="U129" s="128" t="s">
        <v>69</v>
      </c>
      <c r="V129" s="128" t="s">
        <v>69</v>
      </c>
      <c r="W129" s="128" t="s">
        <v>69</v>
      </c>
      <c r="X129" s="128" t="s">
        <v>69</v>
      </c>
      <c r="Y129" s="128" t="s">
        <v>69</v>
      </c>
      <c r="Z129" s="128" t="s">
        <v>69</v>
      </c>
      <c r="AA129" s="128" t="s">
        <v>69</v>
      </c>
      <c r="AB129" s="131" t="s">
        <v>69</v>
      </c>
      <c r="AE129">
        <v>59</v>
      </c>
    </row>
    <row r="130" spans="1:31" x14ac:dyDescent="0.2">
      <c r="A130" s="116" t="str">
        <f>"("&amp;TEXT(AE130,0)&amp;")"</f>
        <v>(60)</v>
      </c>
      <c r="C130" s="120"/>
      <c r="D130" s="121"/>
      <c r="E130" s="121"/>
      <c r="F130" s="121"/>
      <c r="G130" s="122"/>
      <c r="H130" s="35"/>
      <c r="I130" s="121"/>
      <c r="J130" s="121"/>
      <c r="K130" s="121"/>
      <c r="L130" s="121"/>
      <c r="M130" s="121"/>
      <c r="N130" s="121"/>
      <c r="O130" s="121"/>
      <c r="P130" s="121"/>
      <c r="Q130" s="121"/>
      <c r="R130" s="121"/>
      <c r="S130" s="121"/>
      <c r="T130" s="121"/>
      <c r="U130" s="121"/>
      <c r="V130" s="121"/>
      <c r="W130" s="121"/>
      <c r="X130" s="121"/>
      <c r="Y130" s="121"/>
      <c r="Z130" s="121"/>
      <c r="AA130" s="121"/>
      <c r="AB130" s="129"/>
      <c r="AE130">
        <v>60</v>
      </c>
    </row>
    <row r="131" spans="1:31" x14ac:dyDescent="0.2">
      <c r="A131" s="135" t="str">
        <f>"("&amp;TEXT(AE131,0)&amp;")  &gt;&gt;&gt;DA: OTHER DATA ANALYTICS ELECTIVES"</f>
        <v>(61)  &gt;&gt;&gt;DA: OTHER DATA ANALYTICS ELECTIVES</v>
      </c>
      <c r="B131" s="119" t="s">
        <v>98</v>
      </c>
      <c r="C131" s="120"/>
      <c r="D131" s="121"/>
      <c r="E131" s="121"/>
      <c r="F131" s="121"/>
      <c r="G131" s="122"/>
      <c r="H131" s="35"/>
      <c r="I131" s="121"/>
      <c r="J131" s="121"/>
      <c r="K131" s="121"/>
      <c r="L131" s="121"/>
      <c r="M131" s="121"/>
      <c r="N131" s="121"/>
      <c r="O131" s="121"/>
      <c r="P131" s="121"/>
      <c r="Q131" s="121"/>
      <c r="R131" s="121"/>
      <c r="S131" s="121"/>
      <c r="T131" s="121"/>
      <c r="U131" s="121"/>
      <c r="V131" s="121"/>
      <c r="W131" s="121"/>
      <c r="X131" s="121"/>
      <c r="Y131" s="121"/>
      <c r="Z131" s="121"/>
      <c r="AA131" s="121"/>
      <c r="AB131" s="129"/>
      <c r="AE131">
        <v>61</v>
      </c>
    </row>
    <row r="132" spans="1:31" ht="15" x14ac:dyDescent="0.25">
      <c r="A132" s="136" t="str">
        <f t="shared" ref="A132:A148" si="11">"("&amp;TEXT(AE132,0)&amp;") "&amp;B132&amp;" ("&amp;F132&amp;" "&amp;C132&amp;"cr)"</f>
        <v>(62) CS 5320:  Introduction to Database Systems (F 3cr)</v>
      </c>
      <c r="B132" s="117" t="s">
        <v>173</v>
      </c>
      <c r="C132" s="127">
        <v>3</v>
      </c>
      <c r="D132" s="128">
        <v>0</v>
      </c>
      <c r="E132" s="128">
        <v>0</v>
      </c>
      <c r="F132" s="128" t="s">
        <v>6</v>
      </c>
      <c r="G132" s="122">
        <f t="shared" ref="G132:G148" si="12">COUNTIF(CourseList, A132)</f>
        <v>1</v>
      </c>
      <c r="H132" s="35">
        <f t="shared" si="2"/>
        <v>2</v>
      </c>
      <c r="I132" s="128" t="s">
        <v>69</v>
      </c>
      <c r="J132" s="128" t="s">
        <v>69</v>
      </c>
      <c r="K132" s="128" t="s">
        <v>69</v>
      </c>
      <c r="L132" s="128" t="s">
        <v>69</v>
      </c>
      <c r="M132" s="128" t="s">
        <v>69</v>
      </c>
      <c r="N132" s="128" t="s">
        <v>69</v>
      </c>
      <c r="O132" s="128" t="s">
        <v>69</v>
      </c>
      <c r="P132" s="128" t="s">
        <v>69</v>
      </c>
      <c r="Q132" s="128">
        <v>1</v>
      </c>
      <c r="R132" s="128" t="s">
        <v>69</v>
      </c>
      <c r="S132" s="128" t="s">
        <v>69</v>
      </c>
      <c r="T132" s="128" t="s">
        <v>69</v>
      </c>
      <c r="U132" s="128">
        <v>1</v>
      </c>
      <c r="V132" s="128" t="s">
        <v>69</v>
      </c>
      <c r="W132" s="128" t="s">
        <v>69</v>
      </c>
      <c r="X132" s="128" t="s">
        <v>69</v>
      </c>
      <c r="Y132" s="128" t="s">
        <v>69</v>
      </c>
      <c r="Z132" s="128" t="s">
        <v>69</v>
      </c>
      <c r="AA132" s="128" t="s">
        <v>69</v>
      </c>
      <c r="AB132" s="131" t="s">
        <v>69</v>
      </c>
      <c r="AE132">
        <v>62</v>
      </c>
    </row>
    <row r="133" spans="1:31" ht="15" x14ac:dyDescent="0.25">
      <c r="A133" s="136" t="str">
        <f t="shared" si="11"/>
        <v>(63) CS 5700:  Foundations of Artificial Intelligence (F/S 3cr)</v>
      </c>
      <c r="B133" s="117" t="s">
        <v>174</v>
      </c>
      <c r="C133" s="127">
        <v>3</v>
      </c>
      <c r="D133" s="128">
        <v>0</v>
      </c>
      <c r="E133" s="128">
        <v>0</v>
      </c>
      <c r="F133" s="128" t="s">
        <v>8</v>
      </c>
      <c r="G133" s="122">
        <f t="shared" si="12"/>
        <v>1</v>
      </c>
      <c r="H133" s="35">
        <f t="shared" si="2"/>
        <v>2</v>
      </c>
      <c r="I133" s="128" t="s">
        <v>69</v>
      </c>
      <c r="J133" s="128" t="s">
        <v>69</v>
      </c>
      <c r="K133" s="128" t="s">
        <v>69</v>
      </c>
      <c r="L133" s="128" t="s">
        <v>69</v>
      </c>
      <c r="M133" s="128" t="s">
        <v>69</v>
      </c>
      <c r="N133" s="128" t="s">
        <v>69</v>
      </c>
      <c r="O133" s="128" t="s">
        <v>69</v>
      </c>
      <c r="P133" s="128" t="s">
        <v>69</v>
      </c>
      <c r="Q133" s="128">
        <v>1</v>
      </c>
      <c r="R133" s="128" t="s">
        <v>69</v>
      </c>
      <c r="S133" s="128" t="s">
        <v>69</v>
      </c>
      <c r="T133" s="128" t="s">
        <v>69</v>
      </c>
      <c r="U133" s="128" t="s">
        <v>69</v>
      </c>
      <c r="V133" s="128" t="s">
        <v>69</v>
      </c>
      <c r="W133" s="128" t="s">
        <v>69</v>
      </c>
      <c r="X133" s="128">
        <v>1</v>
      </c>
      <c r="Y133" s="128" t="s">
        <v>69</v>
      </c>
      <c r="Z133" s="128" t="s">
        <v>69</v>
      </c>
      <c r="AA133" s="128" t="s">
        <v>69</v>
      </c>
      <c r="AB133" s="131" t="s">
        <v>69</v>
      </c>
      <c r="AE133">
        <v>63</v>
      </c>
    </row>
    <row r="134" spans="1:31" ht="15" x14ac:dyDescent="0.25">
      <c r="A134" s="136" t="str">
        <f t="shared" si="11"/>
        <v>(64) CS 5740:  Natural Language Processing (S 3cr)</v>
      </c>
      <c r="B134" s="117" t="s">
        <v>179</v>
      </c>
      <c r="C134" s="127">
        <v>3</v>
      </c>
      <c r="D134" s="128">
        <v>0</v>
      </c>
      <c r="E134" s="128">
        <v>0</v>
      </c>
      <c r="F134" s="128" t="s">
        <v>5</v>
      </c>
      <c r="G134" s="122">
        <f t="shared" si="12"/>
        <v>1</v>
      </c>
      <c r="H134" s="35">
        <f t="shared" si="2"/>
        <v>1</v>
      </c>
      <c r="I134" s="128" t="s">
        <v>69</v>
      </c>
      <c r="J134" s="128" t="s">
        <v>69</v>
      </c>
      <c r="K134" s="128" t="s">
        <v>69</v>
      </c>
      <c r="L134" s="128" t="s">
        <v>69</v>
      </c>
      <c r="M134" s="128" t="s">
        <v>69</v>
      </c>
      <c r="N134" s="128" t="s">
        <v>69</v>
      </c>
      <c r="O134" s="128" t="s">
        <v>69</v>
      </c>
      <c r="P134" s="128" t="s">
        <v>69</v>
      </c>
      <c r="Q134" s="128">
        <v>1</v>
      </c>
      <c r="R134" s="128" t="s">
        <v>69</v>
      </c>
      <c r="S134" s="128" t="s">
        <v>69</v>
      </c>
      <c r="T134" s="128" t="s">
        <v>69</v>
      </c>
      <c r="U134" s="128" t="s">
        <v>69</v>
      </c>
      <c r="V134" s="128" t="s">
        <v>69</v>
      </c>
      <c r="W134" s="128" t="s">
        <v>69</v>
      </c>
      <c r="X134" s="128" t="s">
        <v>69</v>
      </c>
      <c r="Y134" s="128" t="s">
        <v>69</v>
      </c>
      <c r="Z134" s="128" t="s">
        <v>69</v>
      </c>
      <c r="AA134" s="128" t="s">
        <v>69</v>
      </c>
      <c r="AB134" s="131" t="s">
        <v>69</v>
      </c>
      <c r="AE134">
        <v>64</v>
      </c>
    </row>
    <row r="135" spans="1:31" ht="15" x14ac:dyDescent="0.25">
      <c r="A135" s="136" t="str">
        <f t="shared" si="11"/>
        <v>(66) ECE 5250:  Digital Signal Processing and Statistical Inference (F 4cr)</v>
      </c>
      <c r="B135" s="117" t="s">
        <v>178</v>
      </c>
      <c r="C135" s="127">
        <v>4</v>
      </c>
      <c r="D135" s="128">
        <v>0</v>
      </c>
      <c r="E135" s="128">
        <v>0</v>
      </c>
      <c r="F135" s="128" t="s">
        <v>6</v>
      </c>
      <c r="G135" s="122">
        <f t="shared" si="12"/>
        <v>1</v>
      </c>
      <c r="H135" s="35">
        <f t="shared" ref="H135:H189" si="13">SUM(I135:AB135)</f>
        <v>1</v>
      </c>
      <c r="I135" s="128" t="s">
        <v>69</v>
      </c>
      <c r="J135" s="128" t="s">
        <v>69</v>
      </c>
      <c r="K135" s="128" t="s">
        <v>69</v>
      </c>
      <c r="L135" s="128" t="s">
        <v>69</v>
      </c>
      <c r="M135" s="128" t="s">
        <v>69</v>
      </c>
      <c r="N135" s="128" t="s">
        <v>69</v>
      </c>
      <c r="O135" s="128" t="s">
        <v>69</v>
      </c>
      <c r="P135" s="128" t="s">
        <v>69</v>
      </c>
      <c r="Q135" s="128">
        <v>1</v>
      </c>
      <c r="R135" s="128" t="s">
        <v>69</v>
      </c>
      <c r="S135" s="128" t="s">
        <v>69</v>
      </c>
      <c r="T135" s="128" t="s">
        <v>69</v>
      </c>
      <c r="U135" s="128" t="s">
        <v>69</v>
      </c>
      <c r="V135" s="128" t="s">
        <v>69</v>
      </c>
      <c r="W135" s="128" t="s">
        <v>69</v>
      </c>
      <c r="X135" s="128" t="s">
        <v>69</v>
      </c>
      <c r="Y135" s="128" t="s">
        <v>69</v>
      </c>
      <c r="Z135" s="128" t="s">
        <v>69</v>
      </c>
      <c r="AA135" s="128" t="s">
        <v>69</v>
      </c>
      <c r="AB135" s="131" t="s">
        <v>69</v>
      </c>
      <c r="AE135">
        <v>66</v>
      </c>
    </row>
    <row r="136" spans="1:31" ht="15" x14ac:dyDescent="0.25">
      <c r="A136" s="136" t="str">
        <f t="shared" si="11"/>
        <v>(67) INFO 5100:  Visual Data Analytics for the Web (F 3cr)</v>
      </c>
      <c r="B136" s="117" t="s">
        <v>175</v>
      </c>
      <c r="C136" s="127">
        <v>3</v>
      </c>
      <c r="D136" s="128">
        <v>0</v>
      </c>
      <c r="E136" s="128">
        <v>0</v>
      </c>
      <c r="F136" s="128" t="s">
        <v>6</v>
      </c>
      <c r="G136" s="122">
        <f t="shared" si="12"/>
        <v>1</v>
      </c>
      <c r="H136" s="35">
        <f t="shared" si="13"/>
        <v>2</v>
      </c>
      <c r="I136" s="128" t="s">
        <v>69</v>
      </c>
      <c r="J136" s="128" t="s">
        <v>69</v>
      </c>
      <c r="K136" s="128" t="s">
        <v>69</v>
      </c>
      <c r="L136" s="128" t="s">
        <v>69</v>
      </c>
      <c r="M136" s="128" t="s">
        <v>69</v>
      </c>
      <c r="N136" s="128" t="s">
        <v>69</v>
      </c>
      <c r="O136" s="128" t="s">
        <v>69</v>
      </c>
      <c r="P136" s="128" t="s">
        <v>69</v>
      </c>
      <c r="Q136" s="128">
        <v>1</v>
      </c>
      <c r="R136" s="128" t="s">
        <v>69</v>
      </c>
      <c r="S136" s="128" t="s">
        <v>69</v>
      </c>
      <c r="T136" s="128" t="s">
        <v>69</v>
      </c>
      <c r="U136" s="128" t="s">
        <v>69</v>
      </c>
      <c r="V136" s="128" t="s">
        <v>69</v>
      </c>
      <c r="W136" s="128" t="s">
        <v>69</v>
      </c>
      <c r="X136" s="128">
        <v>1</v>
      </c>
      <c r="Y136" s="128" t="s">
        <v>69</v>
      </c>
      <c r="Z136" s="128" t="s">
        <v>69</v>
      </c>
      <c r="AA136" s="128" t="s">
        <v>69</v>
      </c>
      <c r="AB136" s="131" t="s">
        <v>69</v>
      </c>
      <c r="AE136">
        <v>67</v>
      </c>
    </row>
    <row r="137" spans="1:31" ht="15" x14ac:dyDescent="0.25">
      <c r="A137" s="136" t="str">
        <f t="shared" si="11"/>
        <v>(68) INFO 5556:  Business Intelligence Systems (F 4cr)</v>
      </c>
      <c r="B137" s="117" t="s">
        <v>185</v>
      </c>
      <c r="C137" s="127">
        <v>4</v>
      </c>
      <c r="D137" s="128">
        <v>0</v>
      </c>
      <c r="E137" s="128">
        <v>0</v>
      </c>
      <c r="F137" s="128" t="s">
        <v>6</v>
      </c>
      <c r="G137" s="122">
        <f t="shared" si="12"/>
        <v>1</v>
      </c>
      <c r="H137" s="35">
        <f t="shared" si="13"/>
        <v>1</v>
      </c>
      <c r="I137" s="128" t="s">
        <v>69</v>
      </c>
      <c r="J137" s="128" t="s">
        <v>69</v>
      </c>
      <c r="K137" s="128" t="s">
        <v>69</v>
      </c>
      <c r="L137" s="128" t="s">
        <v>69</v>
      </c>
      <c r="M137" s="128" t="s">
        <v>69</v>
      </c>
      <c r="N137" s="128" t="s">
        <v>69</v>
      </c>
      <c r="O137" s="128" t="s">
        <v>69</v>
      </c>
      <c r="P137" s="128" t="s">
        <v>69</v>
      </c>
      <c r="Q137" s="128">
        <v>1</v>
      </c>
      <c r="R137" s="128" t="s">
        <v>69</v>
      </c>
      <c r="S137" s="128" t="s">
        <v>69</v>
      </c>
      <c r="T137" s="128" t="s">
        <v>69</v>
      </c>
      <c r="U137" s="128" t="s">
        <v>69</v>
      </c>
      <c r="V137" s="128" t="s">
        <v>69</v>
      </c>
      <c r="W137" s="128" t="s">
        <v>69</v>
      </c>
      <c r="X137" s="128" t="s">
        <v>69</v>
      </c>
      <c r="Y137" s="128" t="s">
        <v>69</v>
      </c>
      <c r="Z137" s="128" t="s">
        <v>69</v>
      </c>
      <c r="AA137" s="128" t="s">
        <v>69</v>
      </c>
      <c r="AB137" s="131" t="s">
        <v>69</v>
      </c>
      <c r="AE137">
        <v>68</v>
      </c>
    </row>
    <row r="138" spans="1:31" ht="15" x14ac:dyDescent="0.25">
      <c r="A138" s="136" t="str">
        <f t="shared" si="11"/>
        <v>(69) NBA 6200:  Marketing Research (S 3cr)</v>
      </c>
      <c r="B138" s="117" t="s">
        <v>176</v>
      </c>
      <c r="C138" s="127">
        <v>3</v>
      </c>
      <c r="D138" s="128">
        <v>0</v>
      </c>
      <c r="E138" s="128">
        <v>3</v>
      </c>
      <c r="F138" s="128" t="s">
        <v>5</v>
      </c>
      <c r="G138" s="122">
        <f t="shared" si="12"/>
        <v>1</v>
      </c>
      <c r="H138" s="35">
        <f t="shared" si="13"/>
        <v>1</v>
      </c>
      <c r="I138" s="128" t="s">
        <v>69</v>
      </c>
      <c r="J138" s="128" t="s">
        <v>69</v>
      </c>
      <c r="K138" s="128" t="s">
        <v>69</v>
      </c>
      <c r="L138" s="128" t="s">
        <v>69</v>
      </c>
      <c r="M138" s="128" t="s">
        <v>69</v>
      </c>
      <c r="N138" s="128" t="s">
        <v>69</v>
      </c>
      <c r="O138" s="128" t="s">
        <v>69</v>
      </c>
      <c r="P138" s="128" t="s">
        <v>69</v>
      </c>
      <c r="Q138" s="128">
        <v>1</v>
      </c>
      <c r="R138" s="128" t="s">
        <v>69</v>
      </c>
      <c r="S138" s="128" t="s">
        <v>69</v>
      </c>
      <c r="T138" s="128" t="s">
        <v>69</v>
      </c>
      <c r="U138" s="128" t="s">
        <v>69</v>
      </c>
      <c r="V138" s="128" t="s">
        <v>69</v>
      </c>
      <c r="W138" s="128" t="s">
        <v>69</v>
      </c>
      <c r="X138" s="128" t="s">
        <v>69</v>
      </c>
      <c r="Y138" s="128" t="s">
        <v>69</v>
      </c>
      <c r="Z138" s="128" t="s">
        <v>69</v>
      </c>
      <c r="AA138" s="128" t="s">
        <v>69</v>
      </c>
      <c r="AB138" s="131" t="s">
        <v>69</v>
      </c>
      <c r="AE138">
        <v>69</v>
      </c>
    </row>
    <row r="139" spans="1:31" ht="15" x14ac:dyDescent="0.25">
      <c r="A139" s="136" t="str">
        <f t="shared" si="11"/>
        <v>(70) NBA 6390:  Data Driven Marketing (F 1.5cr)</v>
      </c>
      <c r="B139" s="117" t="s">
        <v>177</v>
      </c>
      <c r="C139" s="127">
        <v>1.5</v>
      </c>
      <c r="D139" s="128">
        <v>0</v>
      </c>
      <c r="E139" s="128">
        <v>1.5</v>
      </c>
      <c r="F139" s="128" t="s">
        <v>6</v>
      </c>
      <c r="G139" s="122">
        <f t="shared" si="12"/>
        <v>1</v>
      </c>
      <c r="H139" s="35">
        <f t="shared" si="13"/>
        <v>1</v>
      </c>
      <c r="I139" s="128" t="s">
        <v>69</v>
      </c>
      <c r="J139" s="128" t="s">
        <v>69</v>
      </c>
      <c r="K139" s="128" t="s">
        <v>69</v>
      </c>
      <c r="L139" s="128" t="s">
        <v>69</v>
      </c>
      <c r="M139" s="128" t="s">
        <v>69</v>
      </c>
      <c r="N139" s="128" t="s">
        <v>69</v>
      </c>
      <c r="O139" s="128" t="s">
        <v>69</v>
      </c>
      <c r="P139" s="128" t="s">
        <v>69</v>
      </c>
      <c r="Q139" s="128">
        <v>1</v>
      </c>
      <c r="R139" s="128" t="s">
        <v>69</v>
      </c>
      <c r="S139" s="128" t="s">
        <v>69</v>
      </c>
      <c r="T139" s="128" t="s">
        <v>69</v>
      </c>
      <c r="U139" s="128" t="s">
        <v>69</v>
      </c>
      <c r="V139" s="128" t="s">
        <v>69</v>
      </c>
      <c r="W139" s="128" t="s">
        <v>69</v>
      </c>
      <c r="X139" s="128" t="s">
        <v>69</v>
      </c>
      <c r="Y139" s="128" t="s">
        <v>69</v>
      </c>
      <c r="Z139" s="128" t="s">
        <v>69</v>
      </c>
      <c r="AA139" s="128" t="s">
        <v>69</v>
      </c>
      <c r="AB139" s="131" t="s">
        <v>69</v>
      </c>
      <c r="AE139">
        <v>70</v>
      </c>
    </row>
    <row r="140" spans="1:31" ht="15" x14ac:dyDescent="0.25">
      <c r="A140" s="136" t="str">
        <f t="shared" si="11"/>
        <v>(72) ORIE 5570:  Reinforcement Learning with OR Applications (S 3cr)</v>
      </c>
      <c r="B140" s="143" t="s">
        <v>513</v>
      </c>
      <c r="C140" s="127">
        <v>3</v>
      </c>
      <c r="D140" s="128">
        <v>3</v>
      </c>
      <c r="E140" s="128">
        <v>0</v>
      </c>
      <c r="F140" s="128" t="s">
        <v>5</v>
      </c>
      <c r="G140" s="122">
        <f t="shared" si="12"/>
        <v>1</v>
      </c>
      <c r="H140" s="35">
        <f t="shared" si="13"/>
        <v>3</v>
      </c>
      <c r="I140" s="128" t="s">
        <v>69</v>
      </c>
      <c r="J140" s="128" t="s">
        <v>69</v>
      </c>
      <c r="K140" s="128" t="s">
        <v>69</v>
      </c>
      <c r="L140" s="128" t="s">
        <v>69</v>
      </c>
      <c r="M140" s="128">
        <v>1</v>
      </c>
      <c r="N140" s="128">
        <v>1</v>
      </c>
      <c r="O140" s="128" t="s">
        <v>69</v>
      </c>
      <c r="P140" s="128" t="s">
        <v>69</v>
      </c>
      <c r="Q140" s="128">
        <v>1</v>
      </c>
      <c r="R140" s="128" t="s">
        <v>69</v>
      </c>
      <c r="S140" s="128" t="s">
        <v>69</v>
      </c>
      <c r="T140" s="128" t="s">
        <v>69</v>
      </c>
      <c r="U140" s="128" t="s">
        <v>69</v>
      </c>
      <c r="V140" s="128" t="s">
        <v>69</v>
      </c>
      <c r="W140" s="128" t="s">
        <v>69</v>
      </c>
      <c r="X140" s="128" t="s">
        <v>69</v>
      </c>
      <c r="Y140" s="128" t="s">
        <v>69</v>
      </c>
      <c r="Z140" s="128" t="s">
        <v>69</v>
      </c>
      <c r="AA140" s="128" t="s">
        <v>69</v>
      </c>
      <c r="AB140" s="131" t="s">
        <v>69</v>
      </c>
      <c r="AE140">
        <v>72</v>
      </c>
    </row>
    <row r="141" spans="1:31" ht="15" x14ac:dyDescent="0.25">
      <c r="A141" s="136" t="str">
        <f t="shared" si="11"/>
        <v>(73) ORIE 5270:  Big Data Technologies (S 2cr)</v>
      </c>
      <c r="B141" s="117" t="s">
        <v>172</v>
      </c>
      <c r="C141" s="127">
        <v>2</v>
      </c>
      <c r="D141" s="128">
        <v>2</v>
      </c>
      <c r="E141" s="128">
        <v>0</v>
      </c>
      <c r="F141" s="128" t="s">
        <v>5</v>
      </c>
      <c r="G141" s="122">
        <f t="shared" si="12"/>
        <v>1</v>
      </c>
      <c r="H141" s="35">
        <f t="shared" si="13"/>
        <v>2</v>
      </c>
      <c r="I141" s="128" t="s">
        <v>69</v>
      </c>
      <c r="J141" s="128" t="s">
        <v>69</v>
      </c>
      <c r="K141" s="128" t="s">
        <v>69</v>
      </c>
      <c r="L141" s="128" t="s">
        <v>69</v>
      </c>
      <c r="M141" s="128" t="s">
        <v>69</v>
      </c>
      <c r="N141" s="128" t="s">
        <v>69</v>
      </c>
      <c r="O141" s="128" t="s">
        <v>69</v>
      </c>
      <c r="P141" s="128" t="s">
        <v>69</v>
      </c>
      <c r="Q141" s="128">
        <v>1</v>
      </c>
      <c r="R141" s="128" t="s">
        <v>69</v>
      </c>
      <c r="S141" s="128" t="s">
        <v>69</v>
      </c>
      <c r="T141" s="128">
        <v>1</v>
      </c>
      <c r="U141" s="128" t="s">
        <v>69</v>
      </c>
      <c r="V141" s="128" t="s">
        <v>69</v>
      </c>
      <c r="W141" s="128" t="s">
        <v>69</v>
      </c>
      <c r="X141" s="128" t="s">
        <v>69</v>
      </c>
      <c r="Y141" s="128" t="s">
        <v>69</v>
      </c>
      <c r="Z141" s="128" t="s">
        <v>69</v>
      </c>
      <c r="AA141" s="128" t="s">
        <v>69</v>
      </c>
      <c r="AB141" s="131" t="s">
        <v>69</v>
      </c>
      <c r="AE141">
        <v>73</v>
      </c>
    </row>
    <row r="142" spans="1:31" ht="15" x14ac:dyDescent="0.25">
      <c r="A142" s="136" t="str">
        <f t="shared" si="11"/>
        <v>(76) ORIE 5580:  Simulation Modeling and Analysis (F 4cr)</v>
      </c>
      <c r="B142" s="117" t="s">
        <v>156</v>
      </c>
      <c r="C142" s="127">
        <v>4</v>
      </c>
      <c r="D142" s="128">
        <v>4</v>
      </c>
      <c r="E142" s="128">
        <v>0</v>
      </c>
      <c r="F142" s="128" t="s">
        <v>6</v>
      </c>
      <c r="G142" s="122">
        <f t="shared" si="12"/>
        <v>1</v>
      </c>
      <c r="H142" s="35">
        <f t="shared" si="13"/>
        <v>2</v>
      </c>
      <c r="I142" s="128" t="s">
        <v>69</v>
      </c>
      <c r="J142" s="128" t="s">
        <v>69</v>
      </c>
      <c r="K142" s="128" t="s">
        <v>69</v>
      </c>
      <c r="L142" s="128" t="s">
        <v>69</v>
      </c>
      <c r="M142" s="128" t="s">
        <v>69</v>
      </c>
      <c r="N142" s="128">
        <v>1</v>
      </c>
      <c r="O142" s="128" t="s">
        <v>69</v>
      </c>
      <c r="P142" s="128" t="s">
        <v>69</v>
      </c>
      <c r="Q142" s="128">
        <v>1</v>
      </c>
      <c r="R142" s="128" t="s">
        <v>69</v>
      </c>
      <c r="S142" s="128" t="s">
        <v>69</v>
      </c>
      <c r="T142" s="128" t="s">
        <v>69</v>
      </c>
      <c r="U142" s="128" t="s">
        <v>69</v>
      </c>
      <c r="V142" s="128" t="s">
        <v>69</v>
      </c>
      <c r="W142" s="128" t="s">
        <v>69</v>
      </c>
      <c r="X142" s="128" t="s">
        <v>69</v>
      </c>
      <c r="Y142" s="128" t="s">
        <v>69</v>
      </c>
      <c r="Z142" s="128" t="s">
        <v>69</v>
      </c>
      <c r="AA142" s="128" t="s">
        <v>69</v>
      </c>
      <c r="AB142" s="131" t="s">
        <v>69</v>
      </c>
      <c r="AE142">
        <v>76</v>
      </c>
    </row>
    <row r="143" spans="1:31" ht="15" x14ac:dyDescent="0.25">
      <c r="A143" s="136" t="str">
        <f t="shared" si="11"/>
        <v>(77) ORIE 5581:  Monte Carlo Simulation (F 2cr)</v>
      </c>
      <c r="B143" s="117" t="s">
        <v>155</v>
      </c>
      <c r="C143" s="127">
        <v>2</v>
      </c>
      <c r="D143" s="128">
        <v>2</v>
      </c>
      <c r="E143" s="128">
        <v>0</v>
      </c>
      <c r="F143" s="128" t="s">
        <v>6</v>
      </c>
      <c r="G143" s="122">
        <f t="shared" si="12"/>
        <v>1</v>
      </c>
      <c r="H143" s="35">
        <f t="shared" si="13"/>
        <v>2</v>
      </c>
      <c r="I143" s="128" t="s">
        <v>69</v>
      </c>
      <c r="J143" s="128" t="s">
        <v>69</v>
      </c>
      <c r="K143" s="128" t="s">
        <v>69</v>
      </c>
      <c r="L143" s="128" t="s">
        <v>69</v>
      </c>
      <c r="M143" s="128" t="s">
        <v>69</v>
      </c>
      <c r="N143" s="128">
        <v>1</v>
      </c>
      <c r="O143" s="128" t="s">
        <v>69</v>
      </c>
      <c r="P143" s="128" t="s">
        <v>69</v>
      </c>
      <c r="Q143" s="128">
        <v>1</v>
      </c>
      <c r="R143" s="128" t="s">
        <v>69</v>
      </c>
      <c r="S143" s="128" t="s">
        <v>69</v>
      </c>
      <c r="T143" s="128" t="s">
        <v>69</v>
      </c>
      <c r="U143" s="128" t="s">
        <v>69</v>
      </c>
      <c r="V143" s="128" t="s">
        <v>69</v>
      </c>
      <c r="W143" s="128" t="s">
        <v>69</v>
      </c>
      <c r="X143" s="128" t="s">
        <v>69</v>
      </c>
      <c r="Y143" s="128" t="s">
        <v>69</v>
      </c>
      <c r="Z143" s="128" t="s">
        <v>69</v>
      </c>
      <c r="AA143" s="128" t="s">
        <v>69</v>
      </c>
      <c r="AB143" s="131" t="s">
        <v>69</v>
      </c>
      <c r="AE143">
        <v>77</v>
      </c>
    </row>
    <row r="144" spans="1:31" ht="15" x14ac:dyDescent="0.25">
      <c r="A144" s="136" t="str">
        <f t="shared" si="11"/>
        <v>(83) STSCI 5045:  Python Programming and its Applications in Statistics (F/S 4cr)</v>
      </c>
      <c r="B144" s="117" t="s">
        <v>180</v>
      </c>
      <c r="C144" s="127">
        <v>4</v>
      </c>
      <c r="D144" s="128">
        <v>0</v>
      </c>
      <c r="E144" s="128">
        <v>0</v>
      </c>
      <c r="F144" s="128" t="s">
        <v>8</v>
      </c>
      <c r="G144" s="122">
        <f t="shared" si="12"/>
        <v>1</v>
      </c>
      <c r="H144" s="35">
        <f t="shared" si="13"/>
        <v>1</v>
      </c>
      <c r="I144" s="128" t="s">
        <v>69</v>
      </c>
      <c r="J144" s="128" t="s">
        <v>69</v>
      </c>
      <c r="K144" s="128" t="s">
        <v>69</v>
      </c>
      <c r="L144" s="128" t="s">
        <v>69</v>
      </c>
      <c r="M144" s="128" t="s">
        <v>69</v>
      </c>
      <c r="N144" s="128" t="s">
        <v>69</v>
      </c>
      <c r="O144" s="128" t="s">
        <v>69</v>
      </c>
      <c r="P144" s="128" t="s">
        <v>69</v>
      </c>
      <c r="Q144" s="128">
        <v>1</v>
      </c>
      <c r="R144" s="128" t="s">
        <v>69</v>
      </c>
      <c r="S144" s="128" t="s">
        <v>69</v>
      </c>
      <c r="T144" s="128" t="s">
        <v>69</v>
      </c>
      <c r="U144" s="128" t="s">
        <v>69</v>
      </c>
      <c r="V144" s="128" t="s">
        <v>69</v>
      </c>
      <c r="W144" s="128" t="s">
        <v>69</v>
      </c>
      <c r="X144" s="128" t="s">
        <v>69</v>
      </c>
      <c r="Y144" s="128" t="s">
        <v>69</v>
      </c>
      <c r="Z144" s="128" t="s">
        <v>69</v>
      </c>
      <c r="AA144" s="128" t="s">
        <v>69</v>
      </c>
      <c r="AB144" s="131" t="s">
        <v>69</v>
      </c>
      <c r="AE144">
        <v>83</v>
      </c>
    </row>
    <row r="145" spans="1:31" ht="15" x14ac:dyDescent="0.25">
      <c r="A145" s="136" t="str">
        <f t="shared" si="11"/>
        <v>(84) STSCI 5065:  Big Data Management and Analysis (S 3cr)</v>
      </c>
      <c r="B145" s="117" t="s">
        <v>181</v>
      </c>
      <c r="C145" s="127">
        <v>3</v>
      </c>
      <c r="D145" s="128">
        <v>0</v>
      </c>
      <c r="E145" s="128">
        <v>0</v>
      </c>
      <c r="F145" s="128" t="s">
        <v>5</v>
      </c>
      <c r="G145" s="122">
        <f t="shared" si="12"/>
        <v>1</v>
      </c>
      <c r="H145" s="35">
        <f t="shared" si="13"/>
        <v>1</v>
      </c>
      <c r="I145" s="128" t="s">
        <v>69</v>
      </c>
      <c r="J145" s="128" t="s">
        <v>69</v>
      </c>
      <c r="K145" s="128" t="s">
        <v>69</v>
      </c>
      <c r="L145" s="128" t="s">
        <v>69</v>
      </c>
      <c r="M145" s="128" t="s">
        <v>69</v>
      </c>
      <c r="N145" s="128" t="s">
        <v>69</v>
      </c>
      <c r="O145" s="128" t="s">
        <v>69</v>
      </c>
      <c r="P145" s="128" t="s">
        <v>69</v>
      </c>
      <c r="Q145" s="128">
        <v>1</v>
      </c>
      <c r="R145" s="128" t="s">
        <v>69</v>
      </c>
      <c r="S145" s="128" t="s">
        <v>69</v>
      </c>
      <c r="T145" s="128" t="s">
        <v>69</v>
      </c>
      <c r="U145" s="128" t="s">
        <v>69</v>
      </c>
      <c r="V145" s="128" t="s">
        <v>69</v>
      </c>
      <c r="W145" s="128" t="s">
        <v>69</v>
      </c>
      <c r="X145" s="128" t="s">
        <v>69</v>
      </c>
      <c r="Y145" s="128" t="s">
        <v>69</v>
      </c>
      <c r="Z145" s="128" t="s">
        <v>69</v>
      </c>
      <c r="AA145" s="128" t="s">
        <v>69</v>
      </c>
      <c r="AB145" s="131" t="s">
        <v>69</v>
      </c>
      <c r="AE145">
        <v>84</v>
      </c>
    </row>
    <row r="146" spans="1:31" ht="15" x14ac:dyDescent="0.25">
      <c r="A146" s="136" t="str">
        <f t="shared" si="11"/>
        <v>(85) STSCI 5100:  Statistical Sampling (F 4cr)</v>
      </c>
      <c r="B146" s="117" t="s">
        <v>182</v>
      </c>
      <c r="C146" s="127">
        <v>4</v>
      </c>
      <c r="D146" s="128">
        <v>0</v>
      </c>
      <c r="E146" s="128">
        <v>0</v>
      </c>
      <c r="F146" s="128" t="s">
        <v>6</v>
      </c>
      <c r="G146" s="122">
        <f t="shared" si="12"/>
        <v>1</v>
      </c>
      <c r="H146" s="35">
        <f t="shared" si="13"/>
        <v>1</v>
      </c>
      <c r="I146" s="128" t="s">
        <v>69</v>
      </c>
      <c r="J146" s="128" t="s">
        <v>69</v>
      </c>
      <c r="K146" s="128" t="s">
        <v>69</v>
      </c>
      <c r="L146" s="128" t="s">
        <v>69</v>
      </c>
      <c r="M146" s="128" t="s">
        <v>69</v>
      </c>
      <c r="N146" s="128" t="s">
        <v>69</v>
      </c>
      <c r="O146" s="128" t="s">
        <v>69</v>
      </c>
      <c r="P146" s="128" t="s">
        <v>69</v>
      </c>
      <c r="Q146" s="128">
        <v>1</v>
      </c>
      <c r="R146" s="128" t="s">
        <v>69</v>
      </c>
      <c r="S146" s="128" t="s">
        <v>69</v>
      </c>
      <c r="T146" s="128" t="s">
        <v>69</v>
      </c>
      <c r="U146" s="128" t="s">
        <v>69</v>
      </c>
      <c r="V146" s="128" t="s">
        <v>69</v>
      </c>
      <c r="W146" s="128" t="s">
        <v>69</v>
      </c>
      <c r="X146" s="128" t="s">
        <v>69</v>
      </c>
      <c r="Y146" s="128" t="s">
        <v>69</v>
      </c>
      <c r="Z146" s="128" t="s">
        <v>69</v>
      </c>
      <c r="AA146" s="128" t="s">
        <v>69</v>
      </c>
      <c r="AB146" s="131" t="s">
        <v>69</v>
      </c>
      <c r="AE146">
        <v>85</v>
      </c>
    </row>
    <row r="147" spans="1:31" ht="15" x14ac:dyDescent="0.25">
      <c r="A147" s="136" t="str">
        <f t="shared" si="11"/>
        <v>(86) STSCI 5160:  Categorical Data (F 3cr)</v>
      </c>
      <c r="B147" s="117" t="s">
        <v>183</v>
      </c>
      <c r="C147" s="127">
        <v>3</v>
      </c>
      <c r="D147" s="128">
        <v>0</v>
      </c>
      <c r="E147" s="128">
        <v>0</v>
      </c>
      <c r="F147" s="128" t="s">
        <v>6</v>
      </c>
      <c r="G147" s="122">
        <f t="shared" si="12"/>
        <v>1</v>
      </c>
      <c r="H147" s="35">
        <f t="shared" si="13"/>
        <v>1</v>
      </c>
      <c r="I147" s="128" t="s">
        <v>69</v>
      </c>
      <c r="J147" s="128" t="s">
        <v>69</v>
      </c>
      <c r="K147" s="128" t="s">
        <v>69</v>
      </c>
      <c r="L147" s="128" t="s">
        <v>69</v>
      </c>
      <c r="M147" s="128" t="s">
        <v>69</v>
      </c>
      <c r="N147" s="128" t="s">
        <v>69</v>
      </c>
      <c r="O147" s="128" t="s">
        <v>69</v>
      </c>
      <c r="P147" s="128" t="s">
        <v>69</v>
      </c>
      <c r="Q147" s="128">
        <v>1</v>
      </c>
      <c r="R147" s="128" t="s">
        <v>69</v>
      </c>
      <c r="S147" s="128" t="s">
        <v>69</v>
      </c>
      <c r="T147" s="128" t="s">
        <v>69</v>
      </c>
      <c r="U147" s="128" t="s">
        <v>69</v>
      </c>
      <c r="V147" s="128" t="s">
        <v>69</v>
      </c>
      <c r="W147" s="128" t="s">
        <v>69</v>
      </c>
      <c r="X147" s="128" t="s">
        <v>69</v>
      </c>
      <c r="Y147" s="128" t="s">
        <v>69</v>
      </c>
      <c r="Z147" s="128" t="s">
        <v>69</v>
      </c>
      <c r="AA147" s="128" t="s">
        <v>69</v>
      </c>
      <c r="AB147" s="131" t="s">
        <v>69</v>
      </c>
      <c r="AE147">
        <v>86</v>
      </c>
    </row>
    <row r="148" spans="1:31" ht="15" x14ac:dyDescent="0.25">
      <c r="A148" s="136" t="str">
        <f t="shared" si="11"/>
        <v>(87) STSCI 5520:  Statistical Computing (S 4cr)</v>
      </c>
      <c r="B148" s="117" t="s">
        <v>184</v>
      </c>
      <c r="C148" s="127">
        <v>4</v>
      </c>
      <c r="D148" s="128">
        <v>0</v>
      </c>
      <c r="E148" s="128">
        <v>0</v>
      </c>
      <c r="F148" s="128" t="s">
        <v>5</v>
      </c>
      <c r="G148" s="122">
        <f t="shared" si="12"/>
        <v>1</v>
      </c>
      <c r="H148" s="35">
        <f t="shared" si="13"/>
        <v>1</v>
      </c>
      <c r="I148" s="128" t="s">
        <v>69</v>
      </c>
      <c r="J148" s="128" t="s">
        <v>69</v>
      </c>
      <c r="K148" s="128" t="s">
        <v>69</v>
      </c>
      <c r="L148" s="128" t="s">
        <v>69</v>
      </c>
      <c r="M148" s="128" t="s">
        <v>69</v>
      </c>
      <c r="N148" s="128" t="s">
        <v>69</v>
      </c>
      <c r="O148" s="128" t="s">
        <v>69</v>
      </c>
      <c r="P148" s="128" t="s">
        <v>69</v>
      </c>
      <c r="Q148" s="128">
        <v>1</v>
      </c>
      <c r="R148" s="128" t="s">
        <v>69</v>
      </c>
      <c r="S148" s="128" t="s">
        <v>69</v>
      </c>
      <c r="T148" s="128" t="s">
        <v>69</v>
      </c>
      <c r="U148" s="128" t="s">
        <v>69</v>
      </c>
      <c r="V148" s="128" t="s">
        <v>69</v>
      </c>
      <c r="W148" s="128" t="s">
        <v>69</v>
      </c>
      <c r="X148" s="128" t="s">
        <v>69</v>
      </c>
      <c r="Y148" s="128" t="s">
        <v>69</v>
      </c>
      <c r="Z148" s="128" t="s">
        <v>69</v>
      </c>
      <c r="AA148" s="128" t="s">
        <v>69</v>
      </c>
      <c r="AB148" s="131" t="s">
        <v>69</v>
      </c>
      <c r="AE148">
        <v>87</v>
      </c>
    </row>
    <row r="149" spans="1:31" x14ac:dyDescent="0.2">
      <c r="A149" s="116" t="str">
        <f>"("&amp;TEXT(AE149,0)&amp;")"</f>
        <v>(88)</v>
      </c>
      <c r="C149" s="120"/>
      <c r="D149" s="121"/>
      <c r="E149" s="121"/>
      <c r="F149" s="121"/>
      <c r="G149" s="122"/>
      <c r="H149" s="35"/>
      <c r="I149" s="121"/>
      <c r="J149" s="121"/>
      <c r="K149" s="121"/>
      <c r="L149" s="121"/>
      <c r="M149" s="121"/>
      <c r="N149" s="121"/>
      <c r="O149" s="121"/>
      <c r="P149" s="121"/>
      <c r="Q149" s="121"/>
      <c r="R149" s="121"/>
      <c r="S149" s="121"/>
      <c r="T149" s="121"/>
      <c r="U149" s="121"/>
      <c r="V149" s="121"/>
      <c r="W149" s="121"/>
      <c r="X149" s="121"/>
      <c r="Y149" s="121"/>
      <c r="Z149" s="121"/>
      <c r="AA149" s="121"/>
      <c r="AB149" s="129"/>
      <c r="AE149">
        <v>88</v>
      </c>
    </row>
    <row r="150" spans="1:31" x14ac:dyDescent="0.2">
      <c r="A150" s="134" t="str">
        <f>"("&amp;TEXT(AE150,0)&amp;")  &gt;&gt;&gt;FE: FINANCIAL APPLICATIONS ELECTIVES"</f>
        <v>(89)  &gt;&gt;&gt;FE: FINANCIAL APPLICATIONS ELECTIVES</v>
      </c>
      <c r="B150" s="119" t="s">
        <v>98</v>
      </c>
      <c r="C150" s="120"/>
      <c r="D150" s="121"/>
      <c r="E150" s="121"/>
      <c r="F150" s="121"/>
      <c r="G150" s="122"/>
      <c r="H150" s="35"/>
      <c r="I150" s="121"/>
      <c r="J150" s="121"/>
      <c r="K150" s="121"/>
      <c r="L150" s="121"/>
      <c r="M150" s="121"/>
      <c r="N150" s="121"/>
      <c r="O150" s="121"/>
      <c r="P150" s="121"/>
      <c r="Q150" s="121"/>
      <c r="R150" s="121"/>
      <c r="S150" s="121"/>
      <c r="T150" s="121"/>
      <c r="U150" s="121"/>
      <c r="V150" s="121"/>
      <c r="W150" s="121"/>
      <c r="X150" s="121"/>
      <c r="Y150" s="121"/>
      <c r="Z150" s="121"/>
      <c r="AA150" s="121"/>
      <c r="AB150" s="129"/>
      <c r="AE150">
        <v>89</v>
      </c>
    </row>
    <row r="151" spans="1:31" ht="15" x14ac:dyDescent="0.25">
      <c r="A151" s="136" t="str">
        <f t="shared" ref="A151:A174" si="14">"("&amp;TEXT(AE151,0)&amp;") "&amp;B151&amp;" ("&amp;F151&amp;" "&amp;C151&amp;"cr)"</f>
        <v>(90) NBA 5060:  Financial Statement Analysis (F/S 1.5cr)</v>
      </c>
      <c r="B151" s="117" t="s">
        <v>198</v>
      </c>
      <c r="C151" s="127">
        <v>1.5</v>
      </c>
      <c r="D151" s="128">
        <v>0</v>
      </c>
      <c r="E151" s="128">
        <v>1.5</v>
      </c>
      <c r="F151" s="128" t="s">
        <v>8</v>
      </c>
      <c r="G151" s="122">
        <f t="shared" ref="G151:G174" si="15">COUNTIF(CourseList, A151)</f>
        <v>1</v>
      </c>
      <c r="H151" s="35">
        <f t="shared" si="13"/>
        <v>1</v>
      </c>
      <c r="I151" s="128" t="s">
        <v>69</v>
      </c>
      <c r="J151" s="128" t="s">
        <v>69</v>
      </c>
      <c r="K151" s="128" t="s">
        <v>69</v>
      </c>
      <c r="L151" s="128" t="s">
        <v>69</v>
      </c>
      <c r="M151" s="128" t="s">
        <v>69</v>
      </c>
      <c r="N151" s="128" t="s">
        <v>69</v>
      </c>
      <c r="O151" s="128" t="s">
        <v>69</v>
      </c>
      <c r="P151" s="128" t="s">
        <v>69</v>
      </c>
      <c r="Q151" s="128" t="s">
        <v>69</v>
      </c>
      <c r="R151" s="128">
        <v>1</v>
      </c>
      <c r="S151" s="128" t="s">
        <v>69</v>
      </c>
      <c r="T151" s="128" t="s">
        <v>69</v>
      </c>
      <c r="U151" s="128" t="s">
        <v>69</v>
      </c>
      <c r="V151" s="128" t="s">
        <v>69</v>
      </c>
      <c r="W151" s="128" t="s">
        <v>69</v>
      </c>
      <c r="X151" s="128" t="s">
        <v>69</v>
      </c>
      <c r="Y151" s="128" t="s">
        <v>69</v>
      </c>
      <c r="Z151" s="128" t="s">
        <v>69</v>
      </c>
      <c r="AA151" s="128" t="s">
        <v>69</v>
      </c>
      <c r="AB151" s="131" t="s">
        <v>69</v>
      </c>
      <c r="AE151">
        <v>90</v>
      </c>
    </row>
    <row r="152" spans="1:31" ht="15" x14ac:dyDescent="0.25">
      <c r="A152" s="136" t="str">
        <f t="shared" si="14"/>
        <v>(91) NBA 5090:  Advanced Financial Statement Analysis (F/S 1.5cr)</v>
      </c>
      <c r="B152" s="117" t="s">
        <v>197</v>
      </c>
      <c r="C152" s="127">
        <v>1.5</v>
      </c>
      <c r="D152" s="128">
        <v>0</v>
      </c>
      <c r="E152" s="128">
        <v>1.5</v>
      </c>
      <c r="F152" s="128" t="s">
        <v>8</v>
      </c>
      <c r="G152" s="122">
        <f t="shared" si="15"/>
        <v>1</v>
      </c>
      <c r="H152" s="35">
        <f t="shared" si="13"/>
        <v>1</v>
      </c>
      <c r="I152" s="128" t="s">
        <v>69</v>
      </c>
      <c r="J152" s="128" t="s">
        <v>69</v>
      </c>
      <c r="K152" s="128" t="s">
        <v>69</v>
      </c>
      <c r="L152" s="128" t="s">
        <v>69</v>
      </c>
      <c r="M152" s="128" t="s">
        <v>69</v>
      </c>
      <c r="N152" s="128" t="s">
        <v>69</v>
      </c>
      <c r="O152" s="128" t="s">
        <v>69</v>
      </c>
      <c r="P152" s="128" t="s">
        <v>69</v>
      </c>
      <c r="Q152" s="128" t="s">
        <v>69</v>
      </c>
      <c r="R152" s="128">
        <v>1</v>
      </c>
      <c r="S152" s="128" t="s">
        <v>69</v>
      </c>
      <c r="T152" s="128" t="s">
        <v>69</v>
      </c>
      <c r="U152" s="128" t="s">
        <v>69</v>
      </c>
      <c r="V152" s="128" t="s">
        <v>69</v>
      </c>
      <c r="W152" s="128" t="s">
        <v>69</v>
      </c>
      <c r="X152" s="128" t="s">
        <v>69</v>
      </c>
      <c r="Y152" s="128" t="s">
        <v>69</v>
      </c>
      <c r="Z152" s="128" t="s">
        <v>69</v>
      </c>
      <c r="AA152" s="128" t="s">
        <v>69</v>
      </c>
      <c r="AB152" s="131" t="s">
        <v>69</v>
      </c>
      <c r="AE152">
        <v>91</v>
      </c>
    </row>
    <row r="153" spans="1:31" ht="15" x14ac:dyDescent="0.25">
      <c r="A153" s="136" t="str">
        <f t="shared" si="14"/>
        <v>(92) NBA 5220:  Equity Investment Research and Analysis (S 3cr)</v>
      </c>
      <c r="B153" s="117" t="s">
        <v>206</v>
      </c>
      <c r="C153" s="127">
        <v>3</v>
      </c>
      <c r="D153" s="128">
        <v>0</v>
      </c>
      <c r="E153" s="128">
        <v>3</v>
      </c>
      <c r="F153" s="128" t="s">
        <v>5</v>
      </c>
      <c r="G153" s="122">
        <f t="shared" si="15"/>
        <v>1</v>
      </c>
      <c r="H153" s="35">
        <f t="shared" si="13"/>
        <v>1</v>
      </c>
      <c r="I153" s="128" t="s">
        <v>69</v>
      </c>
      <c r="J153" s="128" t="s">
        <v>69</v>
      </c>
      <c r="K153" s="128" t="s">
        <v>69</v>
      </c>
      <c r="L153" s="128" t="s">
        <v>69</v>
      </c>
      <c r="M153" s="128" t="s">
        <v>69</v>
      </c>
      <c r="N153" s="128" t="s">
        <v>69</v>
      </c>
      <c r="O153" s="128" t="s">
        <v>69</v>
      </c>
      <c r="P153" s="128" t="s">
        <v>69</v>
      </c>
      <c r="Q153" s="128" t="s">
        <v>69</v>
      </c>
      <c r="R153" s="128">
        <v>1</v>
      </c>
      <c r="S153" s="128" t="s">
        <v>69</v>
      </c>
      <c r="T153" s="128" t="s">
        <v>69</v>
      </c>
      <c r="U153" s="128" t="s">
        <v>69</v>
      </c>
      <c r="V153" s="128" t="s">
        <v>69</v>
      </c>
      <c r="W153" s="128" t="s">
        <v>69</v>
      </c>
      <c r="X153" s="128" t="s">
        <v>69</v>
      </c>
      <c r="Y153" s="128" t="s">
        <v>69</v>
      </c>
      <c r="Z153" s="128" t="s">
        <v>69</v>
      </c>
      <c r="AA153" s="128" t="s">
        <v>69</v>
      </c>
      <c r="AB153" s="131" t="s">
        <v>69</v>
      </c>
      <c r="AE153">
        <v>92</v>
      </c>
    </row>
    <row r="154" spans="1:31" ht="15" x14ac:dyDescent="0.25">
      <c r="A154" s="136" t="str">
        <f t="shared" si="14"/>
        <v>(93) NBA 5420:  Investment and Portfolio Management (S 3cr)</v>
      </c>
      <c r="B154" s="117" t="s">
        <v>203</v>
      </c>
      <c r="C154" s="127">
        <v>3</v>
      </c>
      <c r="D154" s="128">
        <v>0</v>
      </c>
      <c r="E154" s="128">
        <v>3</v>
      </c>
      <c r="F154" s="128" t="s">
        <v>5</v>
      </c>
      <c r="G154" s="122">
        <f t="shared" si="15"/>
        <v>1</v>
      </c>
      <c r="H154" s="35">
        <f t="shared" si="13"/>
        <v>1</v>
      </c>
      <c r="I154" s="128" t="s">
        <v>69</v>
      </c>
      <c r="J154" s="128" t="s">
        <v>69</v>
      </c>
      <c r="K154" s="128" t="s">
        <v>69</v>
      </c>
      <c r="L154" s="128" t="s">
        <v>69</v>
      </c>
      <c r="M154" s="128" t="s">
        <v>69</v>
      </c>
      <c r="N154" s="128" t="s">
        <v>69</v>
      </c>
      <c r="O154" s="128" t="s">
        <v>69</v>
      </c>
      <c r="P154" s="128" t="s">
        <v>69</v>
      </c>
      <c r="Q154" s="128" t="s">
        <v>69</v>
      </c>
      <c r="R154" s="128">
        <v>1</v>
      </c>
      <c r="S154" s="128" t="s">
        <v>69</v>
      </c>
      <c r="T154" s="128" t="s">
        <v>69</v>
      </c>
      <c r="U154" s="128" t="s">
        <v>69</v>
      </c>
      <c r="V154" s="128" t="s">
        <v>69</v>
      </c>
      <c r="W154" s="128" t="s">
        <v>69</v>
      </c>
      <c r="X154" s="128" t="s">
        <v>69</v>
      </c>
      <c r="Y154" s="128" t="s">
        <v>69</v>
      </c>
      <c r="Z154" s="128" t="s">
        <v>69</v>
      </c>
      <c r="AA154" s="128" t="s">
        <v>69</v>
      </c>
      <c r="AB154" s="131" t="s">
        <v>69</v>
      </c>
      <c r="AE154">
        <v>93</v>
      </c>
    </row>
    <row r="155" spans="1:31" ht="15" x14ac:dyDescent="0.25">
      <c r="A155" s="136" t="str">
        <f t="shared" si="14"/>
        <v>(94) NBA 5430:  Financial Markets and Institutions (F 3cr)</v>
      </c>
      <c r="B155" s="117" t="s">
        <v>196</v>
      </c>
      <c r="C155" s="127">
        <v>3</v>
      </c>
      <c r="D155" s="128">
        <v>0</v>
      </c>
      <c r="E155" s="128">
        <v>3</v>
      </c>
      <c r="F155" s="128" t="s">
        <v>6</v>
      </c>
      <c r="G155" s="122">
        <f t="shared" si="15"/>
        <v>1</v>
      </c>
      <c r="H155" s="35">
        <f t="shared" si="13"/>
        <v>1</v>
      </c>
      <c r="I155" s="128" t="s">
        <v>69</v>
      </c>
      <c r="J155" s="128" t="s">
        <v>69</v>
      </c>
      <c r="K155" s="128" t="s">
        <v>69</v>
      </c>
      <c r="L155" s="128" t="s">
        <v>69</v>
      </c>
      <c r="M155" s="128" t="s">
        <v>69</v>
      </c>
      <c r="N155" s="128" t="s">
        <v>69</v>
      </c>
      <c r="O155" s="128" t="s">
        <v>69</v>
      </c>
      <c r="P155" s="128" t="s">
        <v>69</v>
      </c>
      <c r="Q155" s="128" t="s">
        <v>69</v>
      </c>
      <c r="R155" s="128">
        <v>1</v>
      </c>
      <c r="S155" s="128" t="s">
        <v>69</v>
      </c>
      <c r="T155" s="128" t="s">
        <v>69</v>
      </c>
      <c r="U155" s="128" t="s">
        <v>69</v>
      </c>
      <c r="V155" s="128" t="s">
        <v>69</v>
      </c>
      <c r="W155" s="128" t="s">
        <v>69</v>
      </c>
      <c r="X155" s="128" t="s">
        <v>69</v>
      </c>
      <c r="Y155" s="128" t="s">
        <v>69</v>
      </c>
      <c r="Z155" s="128" t="s">
        <v>69</v>
      </c>
      <c r="AA155" s="128" t="s">
        <v>69</v>
      </c>
      <c r="AB155" s="131" t="s">
        <v>69</v>
      </c>
      <c r="AE155">
        <v>94</v>
      </c>
    </row>
    <row r="156" spans="1:31" ht="15" x14ac:dyDescent="0.25">
      <c r="A156" s="136" t="str">
        <f t="shared" si="14"/>
        <v>(95) NBA 5540:  International Finance (F 3cr)</v>
      </c>
      <c r="B156" s="117" t="s">
        <v>199</v>
      </c>
      <c r="C156" s="127">
        <v>3</v>
      </c>
      <c r="D156" s="128">
        <v>0</v>
      </c>
      <c r="E156" s="128">
        <v>3</v>
      </c>
      <c r="F156" s="128" t="s">
        <v>6</v>
      </c>
      <c r="G156" s="122">
        <f t="shared" si="15"/>
        <v>1</v>
      </c>
      <c r="H156" s="35">
        <f t="shared" si="13"/>
        <v>1</v>
      </c>
      <c r="I156" s="128" t="s">
        <v>69</v>
      </c>
      <c r="J156" s="128" t="s">
        <v>69</v>
      </c>
      <c r="K156" s="128" t="s">
        <v>69</v>
      </c>
      <c r="L156" s="128" t="s">
        <v>69</v>
      </c>
      <c r="M156" s="128" t="s">
        <v>69</v>
      </c>
      <c r="N156" s="128" t="s">
        <v>69</v>
      </c>
      <c r="O156" s="128" t="s">
        <v>69</v>
      </c>
      <c r="P156" s="128" t="s">
        <v>69</v>
      </c>
      <c r="Q156" s="128" t="s">
        <v>69</v>
      </c>
      <c r="R156" s="128">
        <v>1</v>
      </c>
      <c r="S156" s="128" t="s">
        <v>69</v>
      </c>
      <c r="T156" s="128" t="s">
        <v>69</v>
      </c>
      <c r="U156" s="128" t="s">
        <v>69</v>
      </c>
      <c r="V156" s="128" t="s">
        <v>69</v>
      </c>
      <c r="W156" s="128" t="s">
        <v>69</v>
      </c>
      <c r="X156" s="128" t="s">
        <v>69</v>
      </c>
      <c r="Y156" s="128" t="s">
        <v>69</v>
      </c>
      <c r="Z156" s="128" t="s">
        <v>69</v>
      </c>
      <c r="AA156" s="128" t="s">
        <v>69</v>
      </c>
      <c r="AB156" s="131" t="s">
        <v>69</v>
      </c>
      <c r="AE156">
        <v>95</v>
      </c>
    </row>
    <row r="157" spans="1:31" ht="15" x14ac:dyDescent="0.25">
      <c r="A157" s="136" t="str">
        <f t="shared" si="14"/>
        <v>(96) NBA 5550:  Fixed Income Securities and Interest Rate Options (F 3cr)</v>
      </c>
      <c r="B157" s="117" t="s">
        <v>200</v>
      </c>
      <c r="C157" s="127">
        <v>3</v>
      </c>
      <c r="D157" s="128">
        <v>0</v>
      </c>
      <c r="E157" s="128">
        <v>3</v>
      </c>
      <c r="F157" s="128" t="s">
        <v>6</v>
      </c>
      <c r="G157" s="122">
        <f t="shared" si="15"/>
        <v>1</v>
      </c>
      <c r="H157" s="35">
        <f t="shared" si="13"/>
        <v>1</v>
      </c>
      <c r="I157" s="128" t="s">
        <v>69</v>
      </c>
      <c r="J157" s="128" t="s">
        <v>69</v>
      </c>
      <c r="K157" s="128" t="s">
        <v>69</v>
      </c>
      <c r="L157" s="128" t="s">
        <v>69</v>
      </c>
      <c r="M157" s="128" t="s">
        <v>69</v>
      </c>
      <c r="N157" s="128" t="s">
        <v>69</v>
      </c>
      <c r="O157" s="128" t="s">
        <v>69</v>
      </c>
      <c r="P157" s="128" t="s">
        <v>69</v>
      </c>
      <c r="Q157" s="128" t="s">
        <v>69</v>
      </c>
      <c r="R157" s="128">
        <v>1</v>
      </c>
      <c r="S157" s="128" t="s">
        <v>69</v>
      </c>
      <c r="T157" s="128" t="s">
        <v>69</v>
      </c>
      <c r="U157" s="128" t="s">
        <v>69</v>
      </c>
      <c r="V157" s="128" t="s">
        <v>69</v>
      </c>
      <c r="W157" s="128" t="s">
        <v>69</v>
      </c>
      <c r="X157" s="128" t="s">
        <v>69</v>
      </c>
      <c r="Y157" s="128" t="s">
        <v>69</v>
      </c>
      <c r="Z157" s="128" t="s">
        <v>69</v>
      </c>
      <c r="AA157" s="128" t="s">
        <v>69</v>
      </c>
      <c r="AB157" s="131" t="s">
        <v>69</v>
      </c>
      <c r="AE157">
        <v>96</v>
      </c>
    </row>
    <row r="158" spans="1:31" ht="15" x14ac:dyDescent="0.25">
      <c r="A158" s="136" t="str">
        <f t="shared" si="14"/>
        <v>(97) NBA 5600:  Demystifying Big Data and FinTech (F 1.5cr)</v>
      </c>
      <c r="B158" s="137" t="s">
        <v>352</v>
      </c>
      <c r="C158" s="141">
        <v>1.5</v>
      </c>
      <c r="D158" s="141">
        <v>0</v>
      </c>
      <c r="E158" s="141">
        <v>1.5</v>
      </c>
      <c r="F158" s="142" t="s">
        <v>6</v>
      </c>
      <c r="G158" s="122">
        <f t="shared" ref="G158" si="16">COUNTIF(CourseList, A158)</f>
        <v>1</v>
      </c>
      <c r="H158" s="35">
        <f t="shared" ref="H158" si="17">SUM(I158:AB158)</f>
        <v>1</v>
      </c>
      <c r="I158" s="141" t="s">
        <v>69</v>
      </c>
      <c r="J158" s="141" t="s">
        <v>69</v>
      </c>
      <c r="K158" s="141" t="s">
        <v>69</v>
      </c>
      <c r="L158" s="141" t="s">
        <v>69</v>
      </c>
      <c r="M158" s="141" t="s">
        <v>69</v>
      </c>
      <c r="N158" s="141" t="s">
        <v>69</v>
      </c>
      <c r="O158" s="141" t="s">
        <v>69</v>
      </c>
      <c r="P158" s="141" t="s">
        <v>69</v>
      </c>
      <c r="Q158" s="141" t="s">
        <v>69</v>
      </c>
      <c r="R158" s="141">
        <v>1</v>
      </c>
      <c r="S158" s="141" t="s">
        <v>69</v>
      </c>
      <c r="T158" s="141" t="s">
        <v>69</v>
      </c>
      <c r="U158" s="141" t="s">
        <v>69</v>
      </c>
      <c r="V158" s="141" t="s">
        <v>69</v>
      </c>
      <c r="W158" s="141" t="s">
        <v>69</v>
      </c>
      <c r="X158" s="141" t="s">
        <v>69</v>
      </c>
      <c r="Y158" s="141" t="s">
        <v>69</v>
      </c>
      <c r="Z158" s="141" t="s">
        <v>69</v>
      </c>
      <c r="AA158" s="141" t="s">
        <v>69</v>
      </c>
      <c r="AB158" s="141" t="s">
        <v>69</v>
      </c>
      <c r="AE158">
        <v>97</v>
      </c>
    </row>
    <row r="159" spans="1:31" ht="15" x14ac:dyDescent="0.25">
      <c r="A159" s="136" t="str">
        <f t="shared" si="14"/>
        <v>(98) NBA 5980:  Behavioral Finance (S 1.5cr)</v>
      </c>
      <c r="B159" s="117" t="s">
        <v>195</v>
      </c>
      <c r="C159" s="127">
        <v>1.5</v>
      </c>
      <c r="D159" s="128">
        <v>0</v>
      </c>
      <c r="E159" s="128">
        <v>1.5</v>
      </c>
      <c r="F159" s="128" t="s">
        <v>5</v>
      </c>
      <c r="G159" s="122">
        <f t="shared" si="15"/>
        <v>1</v>
      </c>
      <c r="H159" s="35">
        <f t="shared" si="13"/>
        <v>1</v>
      </c>
      <c r="I159" s="128" t="s">
        <v>69</v>
      </c>
      <c r="J159" s="128" t="s">
        <v>69</v>
      </c>
      <c r="K159" s="128" t="s">
        <v>69</v>
      </c>
      <c r="L159" s="128" t="s">
        <v>69</v>
      </c>
      <c r="M159" s="128" t="s">
        <v>69</v>
      </c>
      <c r="N159" s="128" t="s">
        <v>69</v>
      </c>
      <c r="O159" s="128" t="s">
        <v>69</v>
      </c>
      <c r="P159" s="128" t="s">
        <v>69</v>
      </c>
      <c r="Q159" s="128" t="s">
        <v>69</v>
      </c>
      <c r="R159" s="128">
        <v>1</v>
      </c>
      <c r="S159" s="128" t="s">
        <v>69</v>
      </c>
      <c r="T159" s="128" t="s">
        <v>69</v>
      </c>
      <c r="U159" s="128" t="s">
        <v>69</v>
      </c>
      <c r="V159" s="128" t="s">
        <v>69</v>
      </c>
      <c r="W159" s="128" t="s">
        <v>69</v>
      </c>
      <c r="X159" s="128" t="s">
        <v>69</v>
      </c>
      <c r="Y159" s="128" t="s">
        <v>69</v>
      </c>
      <c r="Z159" s="128" t="s">
        <v>69</v>
      </c>
      <c r="AA159" s="128" t="s">
        <v>69</v>
      </c>
      <c r="AB159" s="131" t="s">
        <v>69</v>
      </c>
      <c r="AE159">
        <v>98</v>
      </c>
    </row>
    <row r="160" spans="1:31" ht="15" x14ac:dyDescent="0.25">
      <c r="A160" s="136" t="str">
        <f t="shared" si="14"/>
        <v>(99) NBA 6060:  Evaluating Capital Investment Projects (F 1.5cr)</v>
      </c>
      <c r="B160" s="117" t="s">
        <v>204</v>
      </c>
      <c r="C160" s="127">
        <v>1.5</v>
      </c>
      <c r="D160" s="128">
        <v>0</v>
      </c>
      <c r="E160" s="128">
        <v>1.5</v>
      </c>
      <c r="F160" s="128" t="s">
        <v>6</v>
      </c>
      <c r="G160" s="122">
        <f t="shared" si="15"/>
        <v>1</v>
      </c>
      <c r="H160" s="35">
        <f t="shared" si="13"/>
        <v>1</v>
      </c>
      <c r="I160" s="128" t="s">
        <v>69</v>
      </c>
      <c r="J160" s="128" t="s">
        <v>69</v>
      </c>
      <c r="K160" s="128" t="s">
        <v>69</v>
      </c>
      <c r="L160" s="128" t="s">
        <v>69</v>
      </c>
      <c r="M160" s="128" t="s">
        <v>69</v>
      </c>
      <c r="N160" s="128" t="s">
        <v>69</v>
      </c>
      <c r="O160" s="128" t="s">
        <v>69</v>
      </c>
      <c r="P160" s="128" t="s">
        <v>69</v>
      </c>
      <c r="Q160" s="128" t="s">
        <v>69</v>
      </c>
      <c r="R160" s="128">
        <v>1</v>
      </c>
      <c r="S160" s="128" t="s">
        <v>69</v>
      </c>
      <c r="T160" s="128" t="s">
        <v>69</v>
      </c>
      <c r="U160" s="128" t="s">
        <v>69</v>
      </c>
      <c r="V160" s="128" t="s">
        <v>69</v>
      </c>
      <c r="W160" s="128" t="s">
        <v>69</v>
      </c>
      <c r="X160" s="128" t="s">
        <v>69</v>
      </c>
      <c r="Y160" s="128" t="s">
        <v>69</v>
      </c>
      <c r="Z160" s="128" t="s">
        <v>69</v>
      </c>
      <c r="AA160" s="128" t="s">
        <v>69</v>
      </c>
      <c r="AB160" s="131" t="s">
        <v>69</v>
      </c>
      <c r="AE160">
        <v>99</v>
      </c>
    </row>
    <row r="161" spans="1:31" ht="15" x14ac:dyDescent="0.25">
      <c r="A161" s="136" t="str">
        <f t="shared" si="14"/>
        <v>(100) NBA 6560:  Valuation Principles (S 1.5cr)</v>
      </c>
      <c r="B161" s="117" t="s">
        <v>194</v>
      </c>
      <c r="C161" s="127">
        <v>1.5</v>
      </c>
      <c r="D161" s="128">
        <v>0</v>
      </c>
      <c r="E161" s="128">
        <v>1.5</v>
      </c>
      <c r="F161" s="128" t="s">
        <v>5</v>
      </c>
      <c r="G161" s="122">
        <f t="shared" si="15"/>
        <v>1</v>
      </c>
      <c r="H161" s="35">
        <f t="shared" si="13"/>
        <v>2</v>
      </c>
      <c r="I161" s="128" t="s">
        <v>69</v>
      </c>
      <c r="J161" s="128" t="s">
        <v>69</v>
      </c>
      <c r="K161" s="128" t="s">
        <v>69</v>
      </c>
      <c r="L161" s="128" t="s">
        <v>69</v>
      </c>
      <c r="M161" s="128" t="s">
        <v>69</v>
      </c>
      <c r="N161" s="128" t="s">
        <v>69</v>
      </c>
      <c r="O161" s="128" t="s">
        <v>69</v>
      </c>
      <c r="P161" s="128" t="s">
        <v>69</v>
      </c>
      <c r="Q161" s="128" t="s">
        <v>69</v>
      </c>
      <c r="R161" s="128">
        <v>1</v>
      </c>
      <c r="S161" s="128" t="s">
        <v>69</v>
      </c>
      <c r="T161" s="128" t="s">
        <v>69</v>
      </c>
      <c r="U161" s="128" t="s">
        <v>69</v>
      </c>
      <c r="V161" s="128" t="s">
        <v>69</v>
      </c>
      <c r="W161" s="128" t="s">
        <v>69</v>
      </c>
      <c r="X161" s="128" t="s">
        <v>69</v>
      </c>
      <c r="Y161" s="128" t="s">
        <v>69</v>
      </c>
      <c r="Z161" s="128" t="s">
        <v>69</v>
      </c>
      <c r="AA161" s="128">
        <v>1</v>
      </c>
      <c r="AB161" s="131" t="s">
        <v>69</v>
      </c>
      <c r="AE161">
        <v>100</v>
      </c>
    </row>
    <row r="162" spans="1:31" ht="15" x14ac:dyDescent="0.25">
      <c r="A162" s="136" t="str">
        <f t="shared" si="14"/>
        <v>(101) NBA 6730:  Derivatives Securities Part I (F 1.5cr)</v>
      </c>
      <c r="B162" s="117" t="s">
        <v>201</v>
      </c>
      <c r="C162" s="127">
        <v>1.5</v>
      </c>
      <c r="D162" s="128">
        <v>0</v>
      </c>
      <c r="E162" s="128">
        <v>1.5</v>
      </c>
      <c r="F162" s="128" t="s">
        <v>6</v>
      </c>
      <c r="G162" s="122">
        <f t="shared" si="15"/>
        <v>1</v>
      </c>
      <c r="H162" s="35">
        <f t="shared" si="13"/>
        <v>1</v>
      </c>
      <c r="I162" s="128" t="s">
        <v>69</v>
      </c>
      <c r="J162" s="128" t="s">
        <v>69</v>
      </c>
      <c r="K162" s="128" t="s">
        <v>69</v>
      </c>
      <c r="L162" s="128" t="s">
        <v>69</v>
      </c>
      <c r="M162" s="128" t="s">
        <v>69</v>
      </c>
      <c r="N162" s="128" t="s">
        <v>69</v>
      </c>
      <c r="O162" s="128" t="s">
        <v>69</v>
      </c>
      <c r="P162" s="128" t="s">
        <v>69</v>
      </c>
      <c r="Q162" s="128" t="s">
        <v>69</v>
      </c>
      <c r="R162" s="128">
        <v>1</v>
      </c>
      <c r="S162" s="128" t="s">
        <v>69</v>
      </c>
      <c r="T162" s="128" t="s">
        <v>69</v>
      </c>
      <c r="U162" s="128" t="s">
        <v>69</v>
      </c>
      <c r="V162" s="128" t="s">
        <v>69</v>
      </c>
      <c r="W162" s="128" t="s">
        <v>69</v>
      </c>
      <c r="X162" s="128" t="s">
        <v>69</v>
      </c>
      <c r="Y162" s="128" t="s">
        <v>69</v>
      </c>
      <c r="Z162" s="128" t="s">
        <v>69</v>
      </c>
      <c r="AA162" s="128" t="s">
        <v>69</v>
      </c>
      <c r="AB162" s="131" t="s">
        <v>69</v>
      </c>
      <c r="AE162">
        <v>101</v>
      </c>
    </row>
    <row r="163" spans="1:31" ht="15" x14ac:dyDescent="0.25">
      <c r="A163" s="136" t="str">
        <f t="shared" si="14"/>
        <v>(102) NBA 6740:  Derivatives Securities Part II (F 1.5cr)</v>
      </c>
      <c r="B163" s="117" t="s">
        <v>202</v>
      </c>
      <c r="C163" s="127">
        <v>1.5</v>
      </c>
      <c r="D163" s="128">
        <v>0</v>
      </c>
      <c r="E163" s="128">
        <v>1.5</v>
      </c>
      <c r="F163" s="128" t="s">
        <v>6</v>
      </c>
      <c r="G163" s="122">
        <f t="shared" si="15"/>
        <v>1</v>
      </c>
      <c r="H163" s="35">
        <f t="shared" si="13"/>
        <v>1</v>
      </c>
      <c r="I163" s="128" t="s">
        <v>69</v>
      </c>
      <c r="J163" s="128" t="s">
        <v>69</v>
      </c>
      <c r="K163" s="128" t="s">
        <v>69</v>
      </c>
      <c r="L163" s="128" t="s">
        <v>69</v>
      </c>
      <c r="M163" s="128" t="s">
        <v>69</v>
      </c>
      <c r="N163" s="128" t="s">
        <v>69</v>
      </c>
      <c r="O163" s="128" t="s">
        <v>69</v>
      </c>
      <c r="P163" s="128" t="s">
        <v>69</v>
      </c>
      <c r="Q163" s="128" t="s">
        <v>69</v>
      </c>
      <c r="R163" s="128">
        <v>1</v>
      </c>
      <c r="S163" s="128" t="s">
        <v>69</v>
      </c>
      <c r="T163" s="128" t="s">
        <v>69</v>
      </c>
      <c r="U163" s="128" t="s">
        <v>69</v>
      </c>
      <c r="V163" s="128" t="s">
        <v>69</v>
      </c>
      <c r="W163" s="128" t="s">
        <v>69</v>
      </c>
      <c r="X163" s="128" t="s">
        <v>69</v>
      </c>
      <c r="Y163" s="128" t="s">
        <v>69</v>
      </c>
      <c r="Z163" s="128" t="s">
        <v>69</v>
      </c>
      <c r="AA163" s="128" t="s">
        <v>69</v>
      </c>
      <c r="AB163" s="131" t="s">
        <v>69</v>
      </c>
      <c r="AE163">
        <v>102</v>
      </c>
    </row>
    <row r="164" spans="1:31" ht="15" x14ac:dyDescent="0.25">
      <c r="A164" s="136" t="str">
        <f t="shared" si="14"/>
        <v>(103) ORIE 5230:  Quantitative Trading Strategies (F 2cr)</v>
      </c>
      <c r="B164" s="117" t="s">
        <v>193</v>
      </c>
      <c r="C164" s="127">
        <v>2</v>
      </c>
      <c r="D164" s="128">
        <v>2</v>
      </c>
      <c r="E164" s="128">
        <v>0</v>
      </c>
      <c r="F164" s="128" t="s">
        <v>6</v>
      </c>
      <c r="G164" s="122">
        <f t="shared" si="15"/>
        <v>1</v>
      </c>
      <c r="H164" s="35">
        <f t="shared" si="13"/>
        <v>2</v>
      </c>
      <c r="I164" s="128" t="s">
        <v>69</v>
      </c>
      <c r="J164" s="128" t="s">
        <v>69</v>
      </c>
      <c r="K164" s="128" t="s">
        <v>69</v>
      </c>
      <c r="L164" s="128" t="s">
        <v>69</v>
      </c>
      <c r="M164" s="128" t="s">
        <v>69</v>
      </c>
      <c r="N164" s="128" t="s">
        <v>69</v>
      </c>
      <c r="O164" s="128" t="s">
        <v>69</v>
      </c>
      <c r="P164" s="128" t="s">
        <v>69</v>
      </c>
      <c r="Q164" s="128" t="s">
        <v>69</v>
      </c>
      <c r="R164" s="128">
        <v>1</v>
      </c>
      <c r="S164" s="128">
        <v>1</v>
      </c>
      <c r="T164" s="128" t="s">
        <v>69</v>
      </c>
      <c r="U164" s="128" t="s">
        <v>69</v>
      </c>
      <c r="V164" s="128" t="s">
        <v>69</v>
      </c>
      <c r="W164" s="128" t="s">
        <v>69</v>
      </c>
      <c r="X164" s="128" t="s">
        <v>69</v>
      </c>
      <c r="Y164" s="128" t="s">
        <v>69</v>
      </c>
      <c r="Z164" s="128" t="s">
        <v>69</v>
      </c>
      <c r="AA164" s="128" t="s">
        <v>69</v>
      </c>
      <c r="AB164" s="131" t="s">
        <v>69</v>
      </c>
      <c r="AE164">
        <v>103</v>
      </c>
    </row>
    <row r="165" spans="1:31" ht="15" x14ac:dyDescent="0.25">
      <c r="A165" s="136" t="str">
        <f t="shared" si="14"/>
        <v>(104) ORIE 5240:  Bond Mathematics and Mortgage-Backed Securities (F 2cr)</v>
      </c>
      <c r="B165" s="117" t="s">
        <v>192</v>
      </c>
      <c r="C165" s="127">
        <v>2</v>
      </c>
      <c r="D165" s="128">
        <v>2</v>
      </c>
      <c r="E165" s="128">
        <v>0</v>
      </c>
      <c r="F165" s="128" t="s">
        <v>6</v>
      </c>
      <c r="G165" s="122">
        <f t="shared" si="15"/>
        <v>1</v>
      </c>
      <c r="H165" s="35">
        <f t="shared" si="13"/>
        <v>2</v>
      </c>
      <c r="I165" s="128" t="s">
        <v>69</v>
      </c>
      <c r="J165" s="128" t="s">
        <v>69</v>
      </c>
      <c r="K165" s="128" t="s">
        <v>69</v>
      </c>
      <c r="L165" s="128" t="s">
        <v>69</v>
      </c>
      <c r="M165" s="128" t="s">
        <v>69</v>
      </c>
      <c r="N165" s="128" t="s">
        <v>69</v>
      </c>
      <c r="O165" s="128" t="s">
        <v>69</v>
      </c>
      <c r="P165" s="128" t="s">
        <v>69</v>
      </c>
      <c r="Q165" s="128" t="s">
        <v>69</v>
      </c>
      <c r="R165" s="128">
        <v>1</v>
      </c>
      <c r="S165" s="128">
        <v>1</v>
      </c>
      <c r="T165" s="128" t="s">
        <v>69</v>
      </c>
      <c r="U165" s="128" t="s">
        <v>69</v>
      </c>
      <c r="V165" s="128" t="s">
        <v>69</v>
      </c>
      <c r="W165" s="128" t="s">
        <v>69</v>
      </c>
      <c r="X165" s="128" t="s">
        <v>69</v>
      </c>
      <c r="Y165" s="128" t="s">
        <v>69</v>
      </c>
      <c r="Z165" s="128" t="s">
        <v>69</v>
      </c>
      <c r="AA165" s="128" t="s">
        <v>69</v>
      </c>
      <c r="AB165" s="131" t="s">
        <v>69</v>
      </c>
      <c r="AE165">
        <v>104</v>
      </c>
    </row>
    <row r="166" spans="1:31" ht="15" x14ac:dyDescent="0.25">
      <c r="A166" s="136" t="str">
        <f t="shared" si="14"/>
        <v>(105) ORIE 5252:  Special Topics in Financial Engineering (F 2cr)</v>
      </c>
      <c r="B166" s="117" t="s">
        <v>187</v>
      </c>
      <c r="C166" s="127">
        <v>2</v>
      </c>
      <c r="D166" s="128">
        <v>2</v>
      </c>
      <c r="E166" s="128">
        <v>0</v>
      </c>
      <c r="F166" s="128" t="s">
        <v>6</v>
      </c>
      <c r="G166" s="122">
        <f t="shared" si="15"/>
        <v>1</v>
      </c>
      <c r="H166" s="35">
        <f t="shared" si="13"/>
        <v>3</v>
      </c>
      <c r="I166" s="128" t="s">
        <v>69</v>
      </c>
      <c r="J166" s="128" t="s">
        <v>69</v>
      </c>
      <c r="K166" s="128" t="s">
        <v>69</v>
      </c>
      <c r="L166" s="128" t="s">
        <v>69</v>
      </c>
      <c r="M166" s="128" t="s">
        <v>69</v>
      </c>
      <c r="N166" s="128" t="s">
        <v>69</v>
      </c>
      <c r="O166" s="128" t="s">
        <v>69</v>
      </c>
      <c r="P166" s="128" t="s">
        <v>69</v>
      </c>
      <c r="Q166" s="128" t="s">
        <v>69</v>
      </c>
      <c r="R166" s="128">
        <v>1</v>
      </c>
      <c r="S166" s="128">
        <v>1</v>
      </c>
      <c r="T166" s="128">
        <v>1</v>
      </c>
      <c r="U166" s="128" t="s">
        <v>69</v>
      </c>
      <c r="V166" s="128" t="s">
        <v>69</v>
      </c>
      <c r="W166" s="128" t="s">
        <v>69</v>
      </c>
      <c r="X166" s="128" t="s">
        <v>69</v>
      </c>
      <c r="Y166" s="128" t="s">
        <v>69</v>
      </c>
      <c r="Z166" s="128" t="s">
        <v>69</v>
      </c>
      <c r="AA166" s="128" t="s">
        <v>69</v>
      </c>
      <c r="AB166" s="131" t="s">
        <v>69</v>
      </c>
      <c r="AE166">
        <v>105</v>
      </c>
    </row>
    <row r="167" spans="1:31" ht="15" x14ac:dyDescent="0.25">
      <c r="A167" s="136" t="str">
        <f t="shared" si="14"/>
        <v>(106) ORIE 5253:  Special Topics in Financial Engineering II (F 2cr)</v>
      </c>
      <c r="B167" s="117" t="s">
        <v>188</v>
      </c>
      <c r="C167" s="127">
        <v>2</v>
      </c>
      <c r="D167" s="128">
        <v>2</v>
      </c>
      <c r="E167" s="128">
        <v>0</v>
      </c>
      <c r="F167" s="128" t="s">
        <v>6</v>
      </c>
      <c r="G167" s="122">
        <f t="shared" si="15"/>
        <v>1</v>
      </c>
      <c r="H167" s="35">
        <f t="shared" si="13"/>
        <v>3</v>
      </c>
      <c r="I167" s="128" t="s">
        <v>69</v>
      </c>
      <c r="J167" s="128" t="s">
        <v>69</v>
      </c>
      <c r="K167" s="128" t="s">
        <v>69</v>
      </c>
      <c r="L167" s="128" t="s">
        <v>69</v>
      </c>
      <c r="M167" s="128" t="s">
        <v>69</v>
      </c>
      <c r="N167" s="128" t="s">
        <v>69</v>
      </c>
      <c r="O167" s="128" t="s">
        <v>69</v>
      </c>
      <c r="P167" s="128" t="s">
        <v>69</v>
      </c>
      <c r="Q167" s="128" t="s">
        <v>69</v>
      </c>
      <c r="R167" s="128">
        <v>1</v>
      </c>
      <c r="S167" s="128">
        <v>1</v>
      </c>
      <c r="T167" s="128">
        <v>1</v>
      </c>
      <c r="U167" s="128" t="s">
        <v>69</v>
      </c>
      <c r="V167" s="128" t="s">
        <v>69</v>
      </c>
      <c r="W167" s="128" t="s">
        <v>69</v>
      </c>
      <c r="X167" s="128" t="s">
        <v>69</v>
      </c>
      <c r="Y167" s="128" t="s">
        <v>69</v>
      </c>
      <c r="Z167" s="128" t="s">
        <v>69</v>
      </c>
      <c r="AA167" s="128" t="s">
        <v>69</v>
      </c>
      <c r="AB167" s="131" t="s">
        <v>69</v>
      </c>
      <c r="AE167">
        <v>106</v>
      </c>
    </row>
    <row r="168" spans="1:31" ht="15" x14ac:dyDescent="0.25">
      <c r="A168" s="136" t="str">
        <f t="shared" si="14"/>
        <v>(107) ORIE 5254:  Special Topics in Financial Engineering III (F 1cr)</v>
      </c>
      <c r="B168" s="117" t="s">
        <v>186</v>
      </c>
      <c r="C168" s="127">
        <v>1</v>
      </c>
      <c r="D168" s="128">
        <v>1</v>
      </c>
      <c r="E168" s="128">
        <v>0</v>
      </c>
      <c r="F168" s="128" t="s">
        <v>6</v>
      </c>
      <c r="G168" s="122">
        <f t="shared" si="15"/>
        <v>1</v>
      </c>
      <c r="H168" s="35">
        <f t="shared" si="13"/>
        <v>3</v>
      </c>
      <c r="I168" s="128" t="s">
        <v>69</v>
      </c>
      <c r="J168" s="128" t="s">
        <v>69</v>
      </c>
      <c r="K168" s="128" t="s">
        <v>69</v>
      </c>
      <c r="L168" s="128" t="s">
        <v>69</v>
      </c>
      <c r="M168" s="128" t="s">
        <v>69</v>
      </c>
      <c r="N168" s="128" t="s">
        <v>69</v>
      </c>
      <c r="O168" s="128" t="s">
        <v>69</v>
      </c>
      <c r="P168" s="128" t="s">
        <v>69</v>
      </c>
      <c r="Q168" s="128" t="s">
        <v>69</v>
      </c>
      <c r="R168" s="128">
        <v>1</v>
      </c>
      <c r="S168" s="128">
        <v>1</v>
      </c>
      <c r="T168" s="128">
        <v>1</v>
      </c>
      <c r="U168" s="128" t="s">
        <v>69</v>
      </c>
      <c r="V168" s="128" t="s">
        <v>69</v>
      </c>
      <c r="W168" s="128" t="s">
        <v>69</v>
      </c>
      <c r="X168" s="128" t="s">
        <v>69</v>
      </c>
      <c r="Y168" s="128" t="s">
        <v>69</v>
      </c>
      <c r="Z168" s="128" t="s">
        <v>69</v>
      </c>
      <c r="AA168" s="128" t="s">
        <v>69</v>
      </c>
      <c r="AB168" s="131" t="s">
        <v>69</v>
      </c>
      <c r="AE168">
        <v>107</v>
      </c>
    </row>
    <row r="169" spans="1:31" ht="15" x14ac:dyDescent="0.25">
      <c r="A169" s="136" t="str">
        <f t="shared" si="14"/>
        <v>(108) ORIE 5255:  Special Topics in Financial Engineering IV (F 2cr)</v>
      </c>
      <c r="B169" s="117" t="s">
        <v>191</v>
      </c>
      <c r="C169" s="127">
        <v>2</v>
      </c>
      <c r="D169" s="128">
        <v>2</v>
      </c>
      <c r="E169" s="128">
        <v>0</v>
      </c>
      <c r="F169" s="128" t="s">
        <v>6</v>
      </c>
      <c r="G169" s="122">
        <f t="shared" si="15"/>
        <v>1</v>
      </c>
      <c r="H169" s="35">
        <f t="shared" si="13"/>
        <v>3</v>
      </c>
      <c r="I169" s="128" t="s">
        <v>69</v>
      </c>
      <c r="J169" s="128" t="s">
        <v>69</v>
      </c>
      <c r="K169" s="128" t="s">
        <v>69</v>
      </c>
      <c r="L169" s="128" t="s">
        <v>69</v>
      </c>
      <c r="M169" s="128" t="s">
        <v>69</v>
      </c>
      <c r="N169" s="128" t="s">
        <v>69</v>
      </c>
      <c r="O169" s="128" t="s">
        <v>69</v>
      </c>
      <c r="P169" s="128" t="s">
        <v>69</v>
      </c>
      <c r="Q169" s="128" t="s">
        <v>69</v>
      </c>
      <c r="R169" s="128">
        <v>1</v>
      </c>
      <c r="S169" s="128">
        <v>1</v>
      </c>
      <c r="T169" s="128">
        <v>1</v>
      </c>
      <c r="U169" s="128" t="s">
        <v>69</v>
      </c>
      <c r="V169" s="128" t="s">
        <v>69</v>
      </c>
      <c r="W169" s="128" t="s">
        <v>69</v>
      </c>
      <c r="X169" s="128" t="s">
        <v>69</v>
      </c>
      <c r="Y169" s="128" t="s">
        <v>69</v>
      </c>
      <c r="Z169" s="128" t="s">
        <v>69</v>
      </c>
      <c r="AA169" s="128" t="s">
        <v>69</v>
      </c>
      <c r="AB169" s="131" t="s">
        <v>69</v>
      </c>
      <c r="AE169">
        <v>108</v>
      </c>
    </row>
    <row r="170" spans="1:31" ht="15" x14ac:dyDescent="0.25">
      <c r="A170" s="136" t="str">
        <f t="shared" si="14"/>
        <v>(109) ORIE 5256:  Special Topics in Financial Engineering V (F 2cr)</v>
      </c>
      <c r="B170" s="117" t="s">
        <v>190</v>
      </c>
      <c r="C170" s="127">
        <v>2</v>
      </c>
      <c r="D170" s="128">
        <v>2</v>
      </c>
      <c r="E170" s="128">
        <v>0</v>
      </c>
      <c r="F170" s="128" t="s">
        <v>6</v>
      </c>
      <c r="G170" s="122">
        <f t="shared" si="15"/>
        <v>1</v>
      </c>
      <c r="H170" s="35">
        <f t="shared" si="13"/>
        <v>3</v>
      </c>
      <c r="I170" s="128" t="s">
        <v>69</v>
      </c>
      <c r="J170" s="128" t="s">
        <v>69</v>
      </c>
      <c r="K170" s="128" t="s">
        <v>69</v>
      </c>
      <c r="L170" s="128" t="s">
        <v>69</v>
      </c>
      <c r="M170" s="128" t="s">
        <v>69</v>
      </c>
      <c r="N170" s="128" t="s">
        <v>69</v>
      </c>
      <c r="O170" s="128" t="s">
        <v>69</v>
      </c>
      <c r="P170" s="128" t="s">
        <v>69</v>
      </c>
      <c r="Q170" s="128" t="s">
        <v>69</v>
      </c>
      <c r="R170" s="128">
        <v>1</v>
      </c>
      <c r="S170" s="128">
        <v>1</v>
      </c>
      <c r="T170" s="128">
        <v>1</v>
      </c>
      <c r="U170" s="128" t="s">
        <v>69</v>
      </c>
      <c r="V170" s="128" t="s">
        <v>69</v>
      </c>
      <c r="W170" s="128" t="s">
        <v>69</v>
      </c>
      <c r="X170" s="128" t="s">
        <v>69</v>
      </c>
      <c r="Y170" s="128" t="s">
        <v>69</v>
      </c>
      <c r="Z170" s="128" t="s">
        <v>69</v>
      </c>
      <c r="AA170" s="128" t="s">
        <v>69</v>
      </c>
      <c r="AB170" s="131" t="s">
        <v>69</v>
      </c>
      <c r="AE170">
        <v>109</v>
      </c>
    </row>
    <row r="171" spans="1:31" ht="15" x14ac:dyDescent="0.25">
      <c r="A171" s="136" t="str">
        <f t="shared" si="14"/>
        <v>(110) ORIE 5257:  Special Topics in Financial Engineering VI (F 2cr)</v>
      </c>
      <c r="B171" s="117" t="s">
        <v>189</v>
      </c>
      <c r="C171" s="127">
        <v>2</v>
      </c>
      <c r="D171" s="128">
        <v>2</v>
      </c>
      <c r="E171" s="128">
        <v>0</v>
      </c>
      <c r="F171" s="128" t="s">
        <v>6</v>
      </c>
      <c r="G171" s="122">
        <f t="shared" si="15"/>
        <v>1</v>
      </c>
      <c r="H171" s="35">
        <f t="shared" si="13"/>
        <v>3</v>
      </c>
      <c r="I171" s="128" t="s">
        <v>69</v>
      </c>
      <c r="J171" s="128" t="s">
        <v>69</v>
      </c>
      <c r="K171" s="128" t="s">
        <v>69</v>
      </c>
      <c r="L171" s="128" t="s">
        <v>69</v>
      </c>
      <c r="M171" s="128" t="s">
        <v>69</v>
      </c>
      <c r="N171" s="128" t="s">
        <v>69</v>
      </c>
      <c r="O171" s="128" t="s">
        <v>69</v>
      </c>
      <c r="P171" s="128" t="s">
        <v>69</v>
      </c>
      <c r="Q171" s="128" t="s">
        <v>69</v>
      </c>
      <c r="R171" s="128">
        <v>1</v>
      </c>
      <c r="S171" s="128">
        <v>1</v>
      </c>
      <c r="T171" s="128">
        <v>1</v>
      </c>
      <c r="U171" s="128" t="s">
        <v>69</v>
      </c>
      <c r="V171" s="128" t="s">
        <v>69</v>
      </c>
      <c r="W171" s="128" t="s">
        <v>69</v>
      </c>
      <c r="X171" s="128" t="s">
        <v>69</v>
      </c>
      <c r="Y171" s="128" t="s">
        <v>69</v>
      </c>
      <c r="Z171" s="128" t="s">
        <v>69</v>
      </c>
      <c r="AA171" s="128" t="s">
        <v>69</v>
      </c>
      <c r="AB171" s="131" t="s">
        <v>69</v>
      </c>
      <c r="AE171">
        <v>110</v>
      </c>
    </row>
    <row r="172" spans="1:31" ht="15" x14ac:dyDescent="0.25">
      <c r="A172" s="136" t="str">
        <f t="shared" si="14"/>
        <v>(111) ORIE 5258:  Python for Finance (F 1.5cr)</v>
      </c>
      <c r="B172" s="117" t="s">
        <v>205</v>
      </c>
      <c r="C172" s="127">
        <v>1.5</v>
      </c>
      <c r="D172" s="128">
        <v>1.5</v>
      </c>
      <c r="E172" s="128">
        <v>0</v>
      </c>
      <c r="F172" s="128" t="s">
        <v>6</v>
      </c>
      <c r="G172" s="122">
        <f t="shared" si="15"/>
        <v>1</v>
      </c>
      <c r="H172" s="35">
        <f t="shared" si="13"/>
        <v>1</v>
      </c>
      <c r="I172" s="128" t="s">
        <v>69</v>
      </c>
      <c r="J172" s="128" t="s">
        <v>69</v>
      </c>
      <c r="K172" s="128" t="s">
        <v>69</v>
      </c>
      <c r="L172" s="128" t="s">
        <v>69</v>
      </c>
      <c r="M172" s="128" t="s">
        <v>69</v>
      </c>
      <c r="N172" s="128" t="s">
        <v>69</v>
      </c>
      <c r="O172" s="128" t="s">
        <v>69</v>
      </c>
      <c r="P172" s="128" t="s">
        <v>69</v>
      </c>
      <c r="Q172" s="128" t="s">
        <v>69</v>
      </c>
      <c r="R172" s="128">
        <v>1</v>
      </c>
      <c r="S172" s="128" t="s">
        <v>69</v>
      </c>
      <c r="T172" s="128" t="s">
        <v>69</v>
      </c>
      <c r="U172" s="128" t="s">
        <v>69</v>
      </c>
      <c r="V172" s="128" t="s">
        <v>69</v>
      </c>
      <c r="W172" s="128" t="s">
        <v>69</v>
      </c>
      <c r="X172" s="128" t="s">
        <v>69</v>
      </c>
      <c r="Y172" s="128" t="s">
        <v>69</v>
      </c>
      <c r="Z172" s="128" t="s">
        <v>69</v>
      </c>
      <c r="AA172" s="128" t="s">
        <v>69</v>
      </c>
      <c r="AB172" s="131" t="s">
        <v>69</v>
      </c>
      <c r="AE172">
        <v>111</v>
      </c>
    </row>
    <row r="173" spans="1:31" ht="15" x14ac:dyDescent="0.25">
      <c r="A173" s="136" t="str">
        <f t="shared" si="14"/>
        <v>(112) ORIE 5610:  Financial Engineering with Stochastic Calculus II (S 4cr)</v>
      </c>
      <c r="B173" s="117" t="s">
        <v>151</v>
      </c>
      <c r="C173" s="127">
        <v>4</v>
      </c>
      <c r="D173" s="128">
        <v>4</v>
      </c>
      <c r="E173" s="128">
        <v>0</v>
      </c>
      <c r="F173" s="128" t="s">
        <v>5</v>
      </c>
      <c r="G173" s="122">
        <f t="shared" si="15"/>
        <v>1</v>
      </c>
      <c r="H173" s="35">
        <f t="shared" si="13"/>
        <v>2</v>
      </c>
      <c r="I173" s="128" t="s">
        <v>69</v>
      </c>
      <c r="J173" s="128" t="s">
        <v>69</v>
      </c>
      <c r="K173" s="128" t="s">
        <v>69</v>
      </c>
      <c r="L173" s="128" t="s">
        <v>69</v>
      </c>
      <c r="M173" s="128" t="s">
        <v>69</v>
      </c>
      <c r="N173" s="128">
        <v>1</v>
      </c>
      <c r="O173" s="128" t="s">
        <v>69</v>
      </c>
      <c r="P173" s="128" t="s">
        <v>69</v>
      </c>
      <c r="Q173" s="128"/>
      <c r="R173" s="128">
        <v>1</v>
      </c>
      <c r="S173" s="128" t="s">
        <v>69</v>
      </c>
      <c r="T173" s="128" t="s">
        <v>69</v>
      </c>
      <c r="U173" s="128" t="s">
        <v>69</v>
      </c>
      <c r="V173" s="128" t="s">
        <v>69</v>
      </c>
      <c r="W173" s="128" t="s">
        <v>69</v>
      </c>
      <c r="X173" s="128" t="s">
        <v>69</v>
      </c>
      <c r="Y173" s="128" t="s">
        <v>69</v>
      </c>
      <c r="Z173" s="128" t="s">
        <v>69</v>
      </c>
      <c r="AA173" s="128" t="s">
        <v>69</v>
      </c>
      <c r="AB173" s="131" t="s">
        <v>69</v>
      </c>
      <c r="AE173">
        <v>112</v>
      </c>
    </row>
    <row r="174" spans="1:31" ht="15" x14ac:dyDescent="0.25">
      <c r="A174" s="136" t="str">
        <f t="shared" si="14"/>
        <v>(113) ORIE 5650:  Quantitative Methods of Financial Risk Mgmt (S 3cr)</v>
      </c>
      <c r="B174" s="117" t="s">
        <v>152</v>
      </c>
      <c r="C174" s="127">
        <v>3</v>
      </c>
      <c r="D174" s="128">
        <v>3</v>
      </c>
      <c r="E174" s="128">
        <v>0</v>
      </c>
      <c r="F174" s="128" t="s">
        <v>5</v>
      </c>
      <c r="G174" s="122">
        <f t="shared" si="15"/>
        <v>1</v>
      </c>
      <c r="H174" s="35">
        <f t="shared" si="13"/>
        <v>2</v>
      </c>
      <c r="I174" s="128" t="s">
        <v>69</v>
      </c>
      <c r="J174" s="128" t="s">
        <v>69</v>
      </c>
      <c r="K174" s="128" t="s">
        <v>69</v>
      </c>
      <c r="L174" s="128" t="s">
        <v>69</v>
      </c>
      <c r="M174" s="128" t="s">
        <v>69</v>
      </c>
      <c r="N174" s="128">
        <v>1</v>
      </c>
      <c r="O174" s="128" t="s">
        <v>69</v>
      </c>
      <c r="P174" s="128" t="s">
        <v>69</v>
      </c>
      <c r="Q174" s="128"/>
      <c r="R174" s="128">
        <v>1</v>
      </c>
      <c r="S174" s="128" t="s">
        <v>69</v>
      </c>
      <c r="T174" s="128" t="s">
        <v>69</v>
      </c>
      <c r="U174" s="128" t="s">
        <v>69</v>
      </c>
      <c r="V174" s="128" t="s">
        <v>69</v>
      </c>
      <c r="W174" s="128" t="s">
        <v>69</v>
      </c>
      <c r="X174" s="128" t="s">
        <v>69</v>
      </c>
      <c r="Y174" s="128" t="s">
        <v>69</v>
      </c>
      <c r="Z174" s="128" t="s">
        <v>69</v>
      </c>
      <c r="AA174" s="128" t="s">
        <v>69</v>
      </c>
      <c r="AB174" s="131" t="s">
        <v>69</v>
      </c>
      <c r="AE174">
        <v>113</v>
      </c>
    </row>
    <row r="175" spans="1:31" x14ac:dyDescent="0.2">
      <c r="A175" s="116" t="str">
        <f>"("&amp;TEXT(AE175,0)&amp;")"</f>
        <v>(114)</v>
      </c>
      <c r="C175" s="120"/>
      <c r="D175" s="121"/>
      <c r="E175" s="121"/>
      <c r="F175" s="121"/>
      <c r="G175" s="122"/>
      <c r="H175" s="35"/>
      <c r="I175" s="121"/>
      <c r="J175" s="121"/>
      <c r="K175" s="121"/>
      <c r="L175" s="121"/>
      <c r="M175" s="121"/>
      <c r="N175" s="121"/>
      <c r="O175" s="121"/>
      <c r="P175" s="121"/>
      <c r="Q175" s="121"/>
      <c r="R175" s="121"/>
      <c r="S175" s="121"/>
      <c r="T175" s="121"/>
      <c r="U175" s="121"/>
      <c r="V175" s="121"/>
      <c r="W175" s="121"/>
      <c r="X175" s="121"/>
      <c r="Y175" s="121"/>
      <c r="Z175" s="121"/>
      <c r="AA175" s="121"/>
      <c r="AB175" s="129"/>
      <c r="AE175">
        <v>114</v>
      </c>
    </row>
    <row r="176" spans="1:31" x14ac:dyDescent="0.2">
      <c r="A176" s="134" t="str">
        <f>"("&amp;TEXT(AE176,0)&amp;")  &gt;&gt;&gt;FE: FINANCIAL DATA SCIENCE CERTIFICATE"</f>
        <v>(115)  &gt;&gt;&gt;FE: FINANCIAL DATA SCIENCE CERTIFICATE</v>
      </c>
      <c r="B176" s="119" t="s">
        <v>98</v>
      </c>
      <c r="C176" s="120"/>
      <c r="D176" s="121"/>
      <c r="E176" s="121"/>
      <c r="F176" s="121"/>
      <c r="G176" s="122"/>
      <c r="H176" s="35"/>
      <c r="I176" s="121"/>
      <c r="J176" s="121"/>
      <c r="K176" s="121"/>
      <c r="L176" s="121"/>
      <c r="M176" s="121"/>
      <c r="N176" s="121"/>
      <c r="O176" s="121"/>
      <c r="P176" s="121"/>
      <c r="Q176" s="121"/>
      <c r="R176" s="121"/>
      <c r="S176" s="121"/>
      <c r="T176" s="121"/>
      <c r="U176" s="121"/>
      <c r="V176" s="121"/>
      <c r="W176" s="121"/>
      <c r="X176" s="121"/>
      <c r="Y176" s="121"/>
      <c r="Z176" s="121"/>
      <c r="AA176" s="121"/>
      <c r="AB176" s="129"/>
      <c r="AE176">
        <v>115</v>
      </c>
    </row>
    <row r="177" spans="1:31" ht="15" x14ac:dyDescent="0.25">
      <c r="A177" s="136" t="str">
        <f t="shared" ref="A177:A189" si="18">"("&amp;TEXT(AE177,0)&amp;") "&amp;B177&amp;" ("&amp;F177&amp;" "&amp;C177&amp;"cr)"</f>
        <v>(116) CS 5780:  Introduction to Machine Learning (F/S 4cr)</v>
      </c>
      <c r="B177" s="117" t="s">
        <v>161</v>
      </c>
      <c r="C177" s="127">
        <v>4</v>
      </c>
      <c r="D177" s="128">
        <v>0</v>
      </c>
      <c r="E177" s="128">
        <v>0</v>
      </c>
      <c r="F177" s="128" t="s">
        <v>8</v>
      </c>
      <c r="G177" s="122">
        <f t="shared" ref="G177:G189" si="19">COUNTIF(CourseList, A177)</f>
        <v>1</v>
      </c>
      <c r="H177" s="35">
        <f t="shared" si="13"/>
        <v>4</v>
      </c>
      <c r="I177" s="128" t="s">
        <v>69</v>
      </c>
      <c r="J177" s="128" t="s">
        <v>69</v>
      </c>
      <c r="K177" s="128" t="s">
        <v>69</v>
      </c>
      <c r="L177" s="128" t="s">
        <v>69</v>
      </c>
      <c r="M177" s="128" t="s">
        <v>69</v>
      </c>
      <c r="N177" s="128" t="s">
        <v>69</v>
      </c>
      <c r="O177" s="128">
        <v>1</v>
      </c>
      <c r="P177" s="128">
        <v>1</v>
      </c>
      <c r="Q177" s="128" t="s">
        <v>69</v>
      </c>
      <c r="R177" s="128" t="s">
        <v>69</v>
      </c>
      <c r="S177" s="128" t="s">
        <v>69</v>
      </c>
      <c r="T177" s="128">
        <v>1</v>
      </c>
      <c r="U177" s="128" t="s">
        <v>69</v>
      </c>
      <c r="V177" s="128" t="s">
        <v>69</v>
      </c>
      <c r="W177" s="128" t="s">
        <v>69</v>
      </c>
      <c r="X177" s="128">
        <v>1</v>
      </c>
      <c r="Y177" s="128" t="s">
        <v>69</v>
      </c>
      <c r="Z177" s="128" t="s">
        <v>69</v>
      </c>
      <c r="AA177" s="128" t="s">
        <v>69</v>
      </c>
      <c r="AB177" s="131" t="s">
        <v>69</v>
      </c>
      <c r="AE177">
        <v>116</v>
      </c>
    </row>
    <row r="178" spans="1:31" ht="15" x14ac:dyDescent="0.25">
      <c r="A178" s="136" t="str">
        <f t="shared" si="18"/>
        <v>(117) ECE 5420:  Fundamentals of Machine Learning (S 4cr)</v>
      </c>
      <c r="B178" s="117" t="s">
        <v>165</v>
      </c>
      <c r="C178" s="127">
        <v>4</v>
      </c>
      <c r="D178" s="128">
        <v>0</v>
      </c>
      <c r="E178" s="128">
        <v>0</v>
      </c>
      <c r="F178" s="128" t="s">
        <v>5</v>
      </c>
      <c r="G178" s="122">
        <f t="shared" si="19"/>
        <v>1</v>
      </c>
      <c r="H178" s="35">
        <f t="shared" si="13"/>
        <v>3</v>
      </c>
      <c r="I178" s="128" t="s">
        <v>69</v>
      </c>
      <c r="J178" s="128" t="s">
        <v>69</v>
      </c>
      <c r="K178" s="128" t="s">
        <v>69</v>
      </c>
      <c r="L178" s="128" t="s">
        <v>69</v>
      </c>
      <c r="M178" s="128" t="s">
        <v>69</v>
      </c>
      <c r="N178" s="128" t="s">
        <v>69</v>
      </c>
      <c r="O178" s="128">
        <v>1</v>
      </c>
      <c r="P178" s="128">
        <v>1</v>
      </c>
      <c r="Q178" s="128" t="s">
        <v>69</v>
      </c>
      <c r="R178" s="128" t="s">
        <v>69</v>
      </c>
      <c r="S178" s="128" t="s">
        <v>69</v>
      </c>
      <c r="T178" s="128">
        <v>1</v>
      </c>
      <c r="U178" s="128" t="s">
        <v>69</v>
      </c>
      <c r="V178" s="128" t="s">
        <v>69</v>
      </c>
      <c r="W178" s="128" t="s">
        <v>69</v>
      </c>
      <c r="X178" s="128" t="s">
        <v>69</v>
      </c>
      <c r="Y178" s="128" t="s">
        <v>69</v>
      </c>
      <c r="Z178" s="128" t="s">
        <v>69</v>
      </c>
      <c r="AA178" s="128" t="s">
        <v>69</v>
      </c>
      <c r="AB178" s="131" t="s">
        <v>69</v>
      </c>
      <c r="AE178">
        <v>117</v>
      </c>
    </row>
    <row r="179" spans="1:31" ht="15" x14ac:dyDescent="0.25">
      <c r="A179" s="136" t="str">
        <f t="shared" si="18"/>
        <v>(118) ORIE 5220:  Applied Financial Engineering (in NYC) (F 5cr)</v>
      </c>
      <c r="B179" s="117" t="s">
        <v>128</v>
      </c>
      <c r="C179" s="127">
        <v>5</v>
      </c>
      <c r="D179" s="128">
        <v>5</v>
      </c>
      <c r="E179" s="128">
        <v>0</v>
      </c>
      <c r="F179" s="128" t="s">
        <v>6</v>
      </c>
      <c r="G179" s="122">
        <f t="shared" si="19"/>
        <v>1</v>
      </c>
      <c r="H179" s="35">
        <f t="shared" si="13"/>
        <v>2</v>
      </c>
      <c r="I179" s="128">
        <v>1</v>
      </c>
      <c r="J179" s="128" t="s">
        <v>69</v>
      </c>
      <c r="K179" s="128" t="s">
        <v>69</v>
      </c>
      <c r="L179" s="128" t="s">
        <v>69</v>
      </c>
      <c r="M179" s="128" t="s">
        <v>69</v>
      </c>
      <c r="N179" s="128" t="s">
        <v>69</v>
      </c>
      <c r="O179" s="128" t="s">
        <v>69</v>
      </c>
      <c r="P179" s="128" t="s">
        <v>69</v>
      </c>
      <c r="Q179" s="128" t="s">
        <v>69</v>
      </c>
      <c r="R179" s="128" t="s">
        <v>69</v>
      </c>
      <c r="S179" s="128" t="s">
        <v>69</v>
      </c>
      <c r="T179" s="128">
        <v>1</v>
      </c>
      <c r="U179" s="128" t="s">
        <v>69</v>
      </c>
      <c r="V179" s="128" t="s">
        <v>69</v>
      </c>
      <c r="W179" s="128" t="s">
        <v>69</v>
      </c>
      <c r="X179" s="128" t="s">
        <v>69</v>
      </c>
      <c r="Y179" s="128" t="s">
        <v>69</v>
      </c>
      <c r="Z179" s="128" t="s">
        <v>69</v>
      </c>
      <c r="AA179" s="128" t="s">
        <v>69</v>
      </c>
      <c r="AB179" s="131" t="s">
        <v>69</v>
      </c>
      <c r="AE179">
        <v>118</v>
      </c>
    </row>
    <row r="180" spans="1:31" ht="15" x14ac:dyDescent="0.25">
      <c r="A180" s="136" t="str">
        <f t="shared" si="18"/>
        <v>(119) ORIE 5252:  Special Topics in Financial Engineering (F 2cr)</v>
      </c>
      <c r="B180" s="117" t="s">
        <v>187</v>
      </c>
      <c r="C180" s="127">
        <v>2</v>
      </c>
      <c r="D180" s="128">
        <v>2</v>
      </c>
      <c r="E180" s="128">
        <v>0</v>
      </c>
      <c r="F180" s="128" t="s">
        <v>6</v>
      </c>
      <c r="G180" s="122">
        <f t="shared" si="19"/>
        <v>1</v>
      </c>
      <c r="H180" s="35">
        <f t="shared" si="13"/>
        <v>3</v>
      </c>
      <c r="I180" s="128" t="s">
        <v>69</v>
      </c>
      <c r="J180" s="128" t="s">
        <v>69</v>
      </c>
      <c r="K180" s="128" t="s">
        <v>69</v>
      </c>
      <c r="L180" s="128" t="s">
        <v>69</v>
      </c>
      <c r="M180" s="128" t="s">
        <v>69</v>
      </c>
      <c r="N180" s="128" t="s">
        <v>69</v>
      </c>
      <c r="O180" s="128" t="s">
        <v>69</v>
      </c>
      <c r="P180" s="128" t="s">
        <v>69</v>
      </c>
      <c r="Q180" s="128" t="s">
        <v>69</v>
      </c>
      <c r="R180" s="128">
        <v>1</v>
      </c>
      <c r="S180" s="128">
        <v>1</v>
      </c>
      <c r="T180" s="128">
        <v>1</v>
      </c>
      <c r="U180" s="128" t="s">
        <v>69</v>
      </c>
      <c r="V180" s="128" t="s">
        <v>69</v>
      </c>
      <c r="W180" s="128" t="s">
        <v>69</v>
      </c>
      <c r="X180" s="128" t="s">
        <v>69</v>
      </c>
      <c r="Y180" s="128" t="s">
        <v>69</v>
      </c>
      <c r="Z180" s="128" t="s">
        <v>69</v>
      </c>
      <c r="AA180" s="128" t="s">
        <v>69</v>
      </c>
      <c r="AB180" s="131" t="s">
        <v>69</v>
      </c>
      <c r="AE180">
        <v>119</v>
      </c>
    </row>
    <row r="181" spans="1:31" ht="15" x14ac:dyDescent="0.25">
      <c r="A181" s="136" t="str">
        <f t="shared" si="18"/>
        <v>(120) ORIE 5253:  Special Topics in Financial Engineering II (F 2cr)</v>
      </c>
      <c r="B181" s="117" t="s">
        <v>188</v>
      </c>
      <c r="C181" s="127">
        <v>2</v>
      </c>
      <c r="D181" s="128">
        <v>2</v>
      </c>
      <c r="E181" s="128">
        <v>0</v>
      </c>
      <c r="F181" s="128" t="s">
        <v>6</v>
      </c>
      <c r="G181" s="122">
        <f t="shared" si="19"/>
        <v>1</v>
      </c>
      <c r="H181" s="35">
        <f t="shared" si="13"/>
        <v>3</v>
      </c>
      <c r="I181" s="128" t="s">
        <v>69</v>
      </c>
      <c r="J181" s="128" t="s">
        <v>69</v>
      </c>
      <c r="K181" s="128" t="s">
        <v>69</v>
      </c>
      <c r="L181" s="128" t="s">
        <v>69</v>
      </c>
      <c r="M181" s="128" t="s">
        <v>69</v>
      </c>
      <c r="N181" s="128" t="s">
        <v>69</v>
      </c>
      <c r="O181" s="128" t="s">
        <v>69</v>
      </c>
      <c r="P181" s="128" t="s">
        <v>69</v>
      </c>
      <c r="Q181" s="128" t="s">
        <v>69</v>
      </c>
      <c r="R181" s="128">
        <v>1</v>
      </c>
      <c r="S181" s="128">
        <v>1</v>
      </c>
      <c r="T181" s="128">
        <v>1</v>
      </c>
      <c r="U181" s="128" t="s">
        <v>69</v>
      </c>
      <c r="V181" s="128" t="s">
        <v>69</v>
      </c>
      <c r="W181" s="128" t="s">
        <v>69</v>
      </c>
      <c r="X181" s="128" t="s">
        <v>69</v>
      </c>
      <c r="Y181" s="128" t="s">
        <v>69</v>
      </c>
      <c r="Z181" s="128" t="s">
        <v>69</v>
      </c>
      <c r="AA181" s="128" t="s">
        <v>69</v>
      </c>
      <c r="AB181" s="131" t="s">
        <v>69</v>
      </c>
      <c r="AE181">
        <v>120</v>
      </c>
    </row>
    <row r="182" spans="1:31" ht="15" x14ac:dyDescent="0.25">
      <c r="A182" s="136" t="str">
        <f t="shared" si="18"/>
        <v>(121) ORIE 5254:  Special Topics in Financial Engineering III (F 1cr)</v>
      </c>
      <c r="B182" s="117" t="s">
        <v>186</v>
      </c>
      <c r="C182" s="127">
        <v>1</v>
      </c>
      <c r="D182" s="128">
        <v>1</v>
      </c>
      <c r="E182" s="128">
        <v>0</v>
      </c>
      <c r="F182" s="128" t="s">
        <v>6</v>
      </c>
      <c r="G182" s="122">
        <f t="shared" si="19"/>
        <v>1</v>
      </c>
      <c r="H182" s="35">
        <f t="shared" si="13"/>
        <v>3</v>
      </c>
      <c r="I182" s="128" t="s">
        <v>69</v>
      </c>
      <c r="J182" s="128" t="s">
        <v>69</v>
      </c>
      <c r="K182" s="128" t="s">
        <v>69</v>
      </c>
      <c r="L182" s="128" t="s">
        <v>69</v>
      </c>
      <c r="M182" s="128" t="s">
        <v>69</v>
      </c>
      <c r="N182" s="128" t="s">
        <v>69</v>
      </c>
      <c r="O182" s="128" t="s">
        <v>69</v>
      </c>
      <c r="P182" s="128" t="s">
        <v>69</v>
      </c>
      <c r="Q182" s="128" t="s">
        <v>69</v>
      </c>
      <c r="R182" s="128">
        <v>1</v>
      </c>
      <c r="S182" s="128">
        <v>1</v>
      </c>
      <c r="T182" s="128">
        <v>1</v>
      </c>
      <c r="U182" s="128" t="s">
        <v>69</v>
      </c>
      <c r="V182" s="128" t="s">
        <v>69</v>
      </c>
      <c r="W182" s="128" t="s">
        <v>69</v>
      </c>
      <c r="X182" s="128" t="s">
        <v>69</v>
      </c>
      <c r="Y182" s="128" t="s">
        <v>69</v>
      </c>
      <c r="Z182" s="128" t="s">
        <v>69</v>
      </c>
      <c r="AA182" s="128" t="s">
        <v>69</v>
      </c>
      <c r="AB182" s="131" t="s">
        <v>69</v>
      </c>
      <c r="AE182">
        <v>121</v>
      </c>
    </row>
    <row r="183" spans="1:31" ht="15" x14ac:dyDescent="0.25">
      <c r="A183" s="136" t="str">
        <f t="shared" si="18"/>
        <v>(122) ORIE 5255:  Special Topics in Financial Engineering IV (F 2cr)</v>
      </c>
      <c r="B183" s="117" t="s">
        <v>191</v>
      </c>
      <c r="C183" s="127">
        <v>2</v>
      </c>
      <c r="D183" s="128">
        <v>2</v>
      </c>
      <c r="E183" s="128">
        <v>0</v>
      </c>
      <c r="F183" s="128" t="s">
        <v>6</v>
      </c>
      <c r="G183" s="122">
        <f t="shared" si="19"/>
        <v>1</v>
      </c>
      <c r="H183" s="35">
        <f t="shared" si="13"/>
        <v>3</v>
      </c>
      <c r="I183" s="128" t="s">
        <v>69</v>
      </c>
      <c r="J183" s="128" t="s">
        <v>69</v>
      </c>
      <c r="K183" s="128" t="s">
        <v>69</v>
      </c>
      <c r="L183" s="128" t="s">
        <v>69</v>
      </c>
      <c r="M183" s="128" t="s">
        <v>69</v>
      </c>
      <c r="N183" s="128" t="s">
        <v>69</v>
      </c>
      <c r="O183" s="128" t="s">
        <v>69</v>
      </c>
      <c r="P183" s="128" t="s">
        <v>69</v>
      </c>
      <c r="Q183" s="128" t="s">
        <v>69</v>
      </c>
      <c r="R183" s="128">
        <v>1</v>
      </c>
      <c r="S183" s="128">
        <v>1</v>
      </c>
      <c r="T183" s="128">
        <v>1</v>
      </c>
      <c r="U183" s="128" t="s">
        <v>69</v>
      </c>
      <c r="V183" s="128" t="s">
        <v>69</v>
      </c>
      <c r="W183" s="128" t="s">
        <v>69</v>
      </c>
      <c r="X183" s="128" t="s">
        <v>69</v>
      </c>
      <c r="Y183" s="128" t="s">
        <v>69</v>
      </c>
      <c r="Z183" s="128" t="s">
        <v>69</v>
      </c>
      <c r="AA183" s="128" t="s">
        <v>69</v>
      </c>
      <c r="AB183" s="131" t="s">
        <v>69</v>
      </c>
      <c r="AE183">
        <v>122</v>
      </c>
    </row>
    <row r="184" spans="1:31" ht="15" x14ac:dyDescent="0.25">
      <c r="A184" s="136" t="str">
        <f t="shared" si="18"/>
        <v>(123) ORIE 5256:  Special Topics in Financial Engineering V (F 2cr)</v>
      </c>
      <c r="B184" s="117" t="s">
        <v>190</v>
      </c>
      <c r="C184" s="127">
        <v>2</v>
      </c>
      <c r="D184" s="128">
        <v>2</v>
      </c>
      <c r="E184" s="128">
        <v>0</v>
      </c>
      <c r="F184" s="128" t="s">
        <v>6</v>
      </c>
      <c r="G184" s="122">
        <f t="shared" si="19"/>
        <v>1</v>
      </c>
      <c r="H184" s="35">
        <f t="shared" si="13"/>
        <v>3</v>
      </c>
      <c r="I184" s="128" t="s">
        <v>69</v>
      </c>
      <c r="J184" s="128" t="s">
        <v>69</v>
      </c>
      <c r="K184" s="128" t="s">
        <v>69</v>
      </c>
      <c r="L184" s="128" t="s">
        <v>69</v>
      </c>
      <c r="M184" s="128" t="s">
        <v>69</v>
      </c>
      <c r="N184" s="128" t="s">
        <v>69</v>
      </c>
      <c r="O184" s="128" t="s">
        <v>69</v>
      </c>
      <c r="P184" s="128" t="s">
        <v>69</v>
      </c>
      <c r="Q184" s="128" t="s">
        <v>69</v>
      </c>
      <c r="R184" s="128">
        <v>1</v>
      </c>
      <c r="S184" s="128">
        <v>1</v>
      </c>
      <c r="T184" s="128">
        <v>1</v>
      </c>
      <c r="U184" s="128" t="s">
        <v>69</v>
      </c>
      <c r="V184" s="128" t="s">
        <v>69</v>
      </c>
      <c r="W184" s="128" t="s">
        <v>69</v>
      </c>
      <c r="X184" s="128" t="s">
        <v>69</v>
      </c>
      <c r="Y184" s="128" t="s">
        <v>69</v>
      </c>
      <c r="Z184" s="128" t="s">
        <v>69</v>
      </c>
      <c r="AA184" s="128" t="s">
        <v>69</v>
      </c>
      <c r="AB184" s="131" t="s">
        <v>69</v>
      </c>
      <c r="AE184">
        <v>123</v>
      </c>
    </row>
    <row r="185" spans="1:31" ht="15" x14ac:dyDescent="0.25">
      <c r="A185" s="136" t="str">
        <f t="shared" si="18"/>
        <v>(124) ORIE 5257:  Special Topics in Financial Engineering VI (F 2cr)</v>
      </c>
      <c r="B185" s="117" t="s">
        <v>189</v>
      </c>
      <c r="C185" s="127">
        <v>2</v>
      </c>
      <c r="D185" s="128">
        <v>2</v>
      </c>
      <c r="E185" s="128">
        <v>0</v>
      </c>
      <c r="F185" s="128" t="s">
        <v>6</v>
      </c>
      <c r="G185" s="122">
        <f t="shared" si="19"/>
        <v>1</v>
      </c>
      <c r="H185" s="35">
        <f t="shared" si="13"/>
        <v>3</v>
      </c>
      <c r="I185" s="128" t="s">
        <v>69</v>
      </c>
      <c r="J185" s="128" t="s">
        <v>69</v>
      </c>
      <c r="K185" s="128" t="s">
        <v>69</v>
      </c>
      <c r="L185" s="128" t="s">
        <v>69</v>
      </c>
      <c r="M185" s="128" t="s">
        <v>69</v>
      </c>
      <c r="N185" s="128" t="s">
        <v>69</v>
      </c>
      <c r="O185" s="128" t="s">
        <v>69</v>
      </c>
      <c r="P185" s="128" t="s">
        <v>69</v>
      </c>
      <c r="Q185" s="128" t="s">
        <v>69</v>
      </c>
      <c r="R185" s="128">
        <v>1</v>
      </c>
      <c r="S185" s="128">
        <v>1</v>
      </c>
      <c r="T185" s="128">
        <v>1</v>
      </c>
      <c r="U185" s="128" t="s">
        <v>69</v>
      </c>
      <c r="V185" s="128" t="s">
        <v>69</v>
      </c>
      <c r="W185" s="128" t="s">
        <v>69</v>
      </c>
      <c r="X185" s="128" t="s">
        <v>69</v>
      </c>
      <c r="Y185" s="128" t="s">
        <v>69</v>
      </c>
      <c r="Z185" s="128" t="s">
        <v>69</v>
      </c>
      <c r="AA185" s="128" t="s">
        <v>69</v>
      </c>
      <c r="AB185" s="131" t="s">
        <v>69</v>
      </c>
      <c r="AE185">
        <v>124</v>
      </c>
    </row>
    <row r="186" spans="1:31" ht="15" x14ac:dyDescent="0.25">
      <c r="A186" s="136" t="str">
        <f t="shared" si="18"/>
        <v>(125) ORIE 5270:  Big Data Technologies (S 2cr)</v>
      </c>
      <c r="B186" s="117" t="s">
        <v>172</v>
      </c>
      <c r="C186" s="127">
        <v>2</v>
      </c>
      <c r="D186" s="128">
        <v>2</v>
      </c>
      <c r="E186" s="128">
        <v>0</v>
      </c>
      <c r="F186" s="128" t="s">
        <v>5</v>
      </c>
      <c r="G186" s="122">
        <f t="shared" si="19"/>
        <v>1</v>
      </c>
      <c r="H186" s="35">
        <f t="shared" si="13"/>
        <v>2</v>
      </c>
      <c r="I186" s="128" t="s">
        <v>69</v>
      </c>
      <c r="J186" s="128" t="s">
        <v>69</v>
      </c>
      <c r="K186" s="128" t="s">
        <v>69</v>
      </c>
      <c r="L186" s="128" t="s">
        <v>69</v>
      </c>
      <c r="M186" s="128" t="s">
        <v>69</v>
      </c>
      <c r="N186" s="128" t="s">
        <v>69</v>
      </c>
      <c r="O186" s="128" t="s">
        <v>69</v>
      </c>
      <c r="P186" s="128" t="s">
        <v>69</v>
      </c>
      <c r="Q186" s="128">
        <v>1</v>
      </c>
      <c r="R186" s="128" t="s">
        <v>69</v>
      </c>
      <c r="S186" s="128" t="s">
        <v>69</v>
      </c>
      <c r="T186" s="128">
        <v>1</v>
      </c>
      <c r="U186" s="128" t="s">
        <v>69</v>
      </c>
      <c r="V186" s="128" t="s">
        <v>69</v>
      </c>
      <c r="W186" s="128" t="s">
        <v>69</v>
      </c>
      <c r="X186" s="128" t="s">
        <v>69</v>
      </c>
      <c r="Y186" s="128" t="s">
        <v>69</v>
      </c>
      <c r="Z186" s="128" t="s">
        <v>69</v>
      </c>
      <c r="AA186" s="128" t="s">
        <v>69</v>
      </c>
      <c r="AB186" s="131" t="s">
        <v>69</v>
      </c>
      <c r="AE186">
        <v>125</v>
      </c>
    </row>
    <row r="187" spans="1:31" ht="15" x14ac:dyDescent="0.25">
      <c r="A187" s="136" t="str">
        <f t="shared" si="18"/>
        <v>(126) ORIE 5740:  Statistical Data Mining I (S 4cr)</v>
      </c>
      <c r="B187" s="117" t="s">
        <v>163</v>
      </c>
      <c r="C187" s="127">
        <v>4</v>
      </c>
      <c r="D187" s="128">
        <v>4</v>
      </c>
      <c r="E187" s="128">
        <v>0</v>
      </c>
      <c r="F187" s="128" t="s">
        <v>5</v>
      </c>
      <c r="G187" s="122">
        <f t="shared" si="19"/>
        <v>1</v>
      </c>
      <c r="H187" s="35">
        <f t="shared" si="13"/>
        <v>3</v>
      </c>
      <c r="I187" s="128" t="s">
        <v>69</v>
      </c>
      <c r="J187" s="128" t="s">
        <v>69</v>
      </c>
      <c r="K187" s="128" t="s">
        <v>69</v>
      </c>
      <c r="L187" s="128" t="s">
        <v>69</v>
      </c>
      <c r="M187" s="128" t="s">
        <v>69</v>
      </c>
      <c r="N187" s="128" t="s">
        <v>69</v>
      </c>
      <c r="O187" s="128">
        <v>1</v>
      </c>
      <c r="P187" s="128">
        <v>1</v>
      </c>
      <c r="Q187" s="128" t="s">
        <v>69</v>
      </c>
      <c r="R187" s="128" t="s">
        <v>69</v>
      </c>
      <c r="S187" s="128" t="s">
        <v>69</v>
      </c>
      <c r="T187" s="128">
        <v>1</v>
      </c>
      <c r="U187" s="128" t="s">
        <v>69</v>
      </c>
      <c r="V187" s="128" t="s">
        <v>69</v>
      </c>
      <c r="W187" s="128" t="s">
        <v>69</v>
      </c>
      <c r="X187" s="128" t="s">
        <v>69</v>
      </c>
      <c r="Y187" s="128" t="s">
        <v>69</v>
      </c>
      <c r="Z187" s="128" t="s">
        <v>69</v>
      </c>
      <c r="AA187" s="128" t="s">
        <v>69</v>
      </c>
      <c r="AB187" s="131" t="s">
        <v>69</v>
      </c>
      <c r="AE187">
        <v>126</v>
      </c>
    </row>
    <row r="188" spans="1:31" ht="15" x14ac:dyDescent="0.25">
      <c r="A188" s="136" t="str">
        <f t="shared" si="18"/>
        <v>(127) ORIE 5741:  Learning with Big Messy Data (S 4cr)</v>
      </c>
      <c r="B188" s="117" t="s">
        <v>164</v>
      </c>
      <c r="C188" s="127">
        <v>4</v>
      </c>
      <c r="D188" s="128">
        <v>4</v>
      </c>
      <c r="E188" s="128">
        <v>0</v>
      </c>
      <c r="F188" s="128" t="s">
        <v>5</v>
      </c>
      <c r="G188" s="122">
        <f t="shared" si="19"/>
        <v>1</v>
      </c>
      <c r="H188" s="35">
        <f t="shared" si="13"/>
        <v>3</v>
      </c>
      <c r="I188" s="128" t="s">
        <v>69</v>
      </c>
      <c r="J188" s="128" t="s">
        <v>69</v>
      </c>
      <c r="K188" s="128" t="s">
        <v>69</v>
      </c>
      <c r="L188" s="128" t="s">
        <v>69</v>
      </c>
      <c r="M188" s="128" t="s">
        <v>69</v>
      </c>
      <c r="N188" s="128" t="s">
        <v>69</v>
      </c>
      <c r="O188" s="128">
        <v>1</v>
      </c>
      <c r="P188" s="128">
        <v>1</v>
      </c>
      <c r="Q188" s="128" t="s">
        <v>69</v>
      </c>
      <c r="R188" s="128" t="s">
        <v>69</v>
      </c>
      <c r="S188" s="128" t="s">
        <v>69</v>
      </c>
      <c r="T188" s="128">
        <v>1</v>
      </c>
      <c r="U188" s="128" t="s">
        <v>69</v>
      </c>
      <c r="V188" s="128" t="s">
        <v>69</v>
      </c>
      <c r="W188" s="128" t="s">
        <v>69</v>
      </c>
      <c r="X188" s="128" t="s">
        <v>69</v>
      </c>
      <c r="Y188" s="128" t="s">
        <v>69</v>
      </c>
      <c r="Z188" s="128" t="s">
        <v>69</v>
      </c>
      <c r="AA188" s="128" t="s">
        <v>69</v>
      </c>
      <c r="AB188" s="131" t="s">
        <v>69</v>
      </c>
      <c r="AE188">
        <v>127</v>
      </c>
    </row>
    <row r="189" spans="1:31" ht="15" x14ac:dyDescent="0.25">
      <c r="A189" s="136" t="str">
        <f t="shared" si="18"/>
        <v>(128) STSCI 5740:  Data Mining and Machine Learning (F/S 4cr)</v>
      </c>
      <c r="B189" s="117" t="s">
        <v>162</v>
      </c>
      <c r="C189" s="127">
        <v>4</v>
      </c>
      <c r="D189" s="128">
        <v>0</v>
      </c>
      <c r="E189" s="128">
        <v>0</v>
      </c>
      <c r="F189" s="128" t="s">
        <v>8</v>
      </c>
      <c r="G189" s="122">
        <f t="shared" si="19"/>
        <v>1</v>
      </c>
      <c r="H189" s="35">
        <f t="shared" si="13"/>
        <v>3</v>
      </c>
      <c r="I189" s="128" t="s">
        <v>69</v>
      </c>
      <c r="J189" s="128" t="s">
        <v>69</v>
      </c>
      <c r="K189" s="128" t="s">
        <v>69</v>
      </c>
      <c r="L189" s="128" t="s">
        <v>69</v>
      </c>
      <c r="M189" s="128" t="s">
        <v>69</v>
      </c>
      <c r="N189" s="128" t="s">
        <v>69</v>
      </c>
      <c r="O189" s="128">
        <v>1</v>
      </c>
      <c r="P189" s="128">
        <v>1</v>
      </c>
      <c r="Q189" s="128" t="s">
        <v>69</v>
      </c>
      <c r="R189" s="128" t="s">
        <v>69</v>
      </c>
      <c r="S189" s="128" t="s">
        <v>69</v>
      </c>
      <c r="T189" s="128">
        <v>1</v>
      </c>
      <c r="U189" s="128" t="s">
        <v>69</v>
      </c>
      <c r="V189" s="128" t="s">
        <v>69</v>
      </c>
      <c r="W189" s="128" t="s">
        <v>69</v>
      </c>
      <c r="X189" s="128" t="s">
        <v>69</v>
      </c>
      <c r="Y189" s="128" t="s">
        <v>69</v>
      </c>
      <c r="Z189" s="128" t="s">
        <v>69</v>
      </c>
      <c r="AA189" s="128" t="s">
        <v>69</v>
      </c>
      <c r="AB189" s="131" t="s">
        <v>69</v>
      </c>
      <c r="AE189">
        <v>128</v>
      </c>
    </row>
    <row r="190" spans="1:31" x14ac:dyDescent="0.2">
      <c r="A190" s="116" t="str">
        <f>"("&amp;TEXT(AE190,0)&amp;")"</f>
        <v>(129)</v>
      </c>
      <c r="C190" s="120"/>
      <c r="D190" s="121"/>
      <c r="E190" s="121"/>
      <c r="F190" s="121"/>
      <c r="G190" s="122"/>
      <c r="H190" s="35"/>
      <c r="I190" s="121"/>
      <c r="J190" s="121"/>
      <c r="K190" s="121"/>
      <c r="L190" s="121"/>
      <c r="M190" s="121"/>
      <c r="N190" s="121"/>
      <c r="O190" s="121"/>
      <c r="P190" s="121"/>
      <c r="Q190" s="121"/>
      <c r="R190" s="121"/>
      <c r="S190" s="121"/>
      <c r="T190" s="121"/>
      <c r="U190" s="121"/>
      <c r="V190" s="121"/>
      <c r="W190" s="121"/>
      <c r="X190" s="121"/>
      <c r="Y190" s="121"/>
      <c r="Z190" s="121"/>
      <c r="AA190" s="121"/>
      <c r="AB190" s="129"/>
      <c r="AE190">
        <v>129</v>
      </c>
    </row>
    <row r="191" spans="1:31" x14ac:dyDescent="0.2">
      <c r="A191" s="134" t="str">
        <f>"("&amp;TEXT(AE191,0)&amp;")  &gt;&gt;&gt;IT: TECHNOLOGY AND INFRASTRUCTURE"</f>
        <v>(130)  &gt;&gt;&gt;IT: TECHNOLOGY AND INFRASTRUCTURE</v>
      </c>
      <c r="B191" s="119" t="s">
        <v>98</v>
      </c>
      <c r="C191" s="120"/>
      <c r="D191" s="121"/>
      <c r="E191" s="121"/>
      <c r="F191" s="121"/>
      <c r="G191" s="122"/>
      <c r="H191" s="35"/>
      <c r="I191" s="121"/>
      <c r="J191" s="121"/>
      <c r="K191" s="121"/>
      <c r="L191" s="121"/>
      <c r="M191" s="121"/>
      <c r="N191" s="121"/>
      <c r="O191" s="121"/>
      <c r="P191" s="121"/>
      <c r="Q191" s="121"/>
      <c r="R191" s="121"/>
      <c r="S191" s="121"/>
      <c r="T191" s="121"/>
      <c r="U191" s="121"/>
      <c r="V191" s="121"/>
      <c r="W191" s="121"/>
      <c r="X191" s="121"/>
      <c r="Y191" s="121"/>
      <c r="Z191" s="121"/>
      <c r="AA191" s="121"/>
      <c r="AB191" s="129"/>
      <c r="AE191">
        <v>130</v>
      </c>
    </row>
    <row r="192" spans="1:31" ht="15" x14ac:dyDescent="0.25">
      <c r="A192" s="136" t="str">
        <f t="shared" ref="A192:A201" si="20">"("&amp;TEXT(AE192,0)&amp;") "&amp;B192&amp;" ("&amp;F192&amp;" "&amp;C192&amp;"cr)"</f>
        <v>(131) CS 5220:  Applied High-Performance and Parallel Computing (F/S 4cr)</v>
      </c>
      <c r="B192" s="117" t="s">
        <v>208</v>
      </c>
      <c r="C192" s="127">
        <v>4</v>
      </c>
      <c r="D192" s="128">
        <v>0</v>
      </c>
      <c r="E192" s="128">
        <v>0</v>
      </c>
      <c r="F192" s="128" t="s">
        <v>8</v>
      </c>
      <c r="G192" s="122">
        <f t="shared" ref="G192:G201" si="21">COUNTIF(CourseList, A192)</f>
        <v>1</v>
      </c>
      <c r="H192" s="35">
        <f t="shared" ref="H192:H261" si="22">SUM(I192:AB192)</f>
        <v>1</v>
      </c>
      <c r="I192" s="128" t="s">
        <v>69</v>
      </c>
      <c r="J192" s="128" t="s">
        <v>69</v>
      </c>
      <c r="K192" s="128" t="s">
        <v>69</v>
      </c>
      <c r="L192" s="128" t="s">
        <v>69</v>
      </c>
      <c r="M192" s="128" t="s">
        <v>69</v>
      </c>
      <c r="N192" s="128" t="s">
        <v>69</v>
      </c>
      <c r="O192" s="128" t="s">
        <v>69</v>
      </c>
      <c r="P192" s="128" t="s">
        <v>69</v>
      </c>
      <c r="Q192" s="128" t="s">
        <v>69</v>
      </c>
      <c r="R192" s="128" t="s">
        <v>69</v>
      </c>
      <c r="S192" s="128" t="s">
        <v>69</v>
      </c>
      <c r="T192" s="128" t="s">
        <v>69</v>
      </c>
      <c r="U192" s="128">
        <v>1</v>
      </c>
      <c r="V192" s="128" t="s">
        <v>69</v>
      </c>
      <c r="W192" s="128" t="s">
        <v>69</v>
      </c>
      <c r="X192" s="128" t="s">
        <v>69</v>
      </c>
      <c r="Y192" s="128" t="s">
        <v>69</v>
      </c>
      <c r="Z192" s="128" t="s">
        <v>69</v>
      </c>
      <c r="AA192" s="128" t="s">
        <v>69</v>
      </c>
      <c r="AB192" s="131" t="s">
        <v>69</v>
      </c>
      <c r="AE192">
        <v>131</v>
      </c>
    </row>
    <row r="193" spans="1:31" ht="15" x14ac:dyDescent="0.25">
      <c r="A193" s="136" t="str">
        <f t="shared" si="20"/>
        <v>(132) CS 5320:  Introduction to Database Systems (F 3cr)</v>
      </c>
      <c r="B193" s="117" t="s">
        <v>173</v>
      </c>
      <c r="C193" s="127">
        <v>3</v>
      </c>
      <c r="D193" s="128">
        <v>0</v>
      </c>
      <c r="E193" s="128">
        <v>0</v>
      </c>
      <c r="F193" s="128" t="s">
        <v>6</v>
      </c>
      <c r="G193" s="122">
        <f t="shared" si="21"/>
        <v>1</v>
      </c>
      <c r="H193" s="35">
        <f t="shared" si="22"/>
        <v>2</v>
      </c>
      <c r="I193" s="128" t="s">
        <v>69</v>
      </c>
      <c r="J193" s="128" t="s">
        <v>69</v>
      </c>
      <c r="K193" s="128" t="s">
        <v>69</v>
      </c>
      <c r="L193" s="128" t="s">
        <v>69</v>
      </c>
      <c r="M193" s="128" t="s">
        <v>69</v>
      </c>
      <c r="N193" s="128" t="s">
        <v>69</v>
      </c>
      <c r="O193" s="128" t="s">
        <v>69</v>
      </c>
      <c r="P193" s="128" t="s">
        <v>69</v>
      </c>
      <c r="Q193" s="128">
        <v>1</v>
      </c>
      <c r="R193" s="128" t="s">
        <v>69</v>
      </c>
      <c r="S193" s="128" t="s">
        <v>69</v>
      </c>
      <c r="T193" s="128" t="s">
        <v>69</v>
      </c>
      <c r="U193" s="128">
        <v>1</v>
      </c>
      <c r="V193" s="128" t="s">
        <v>69</v>
      </c>
      <c r="W193" s="128" t="s">
        <v>69</v>
      </c>
      <c r="X193" s="128" t="s">
        <v>69</v>
      </c>
      <c r="Y193" s="128" t="s">
        <v>69</v>
      </c>
      <c r="Z193" s="128" t="s">
        <v>69</v>
      </c>
      <c r="AA193" s="128" t="s">
        <v>69</v>
      </c>
      <c r="AB193" s="131" t="s">
        <v>69</v>
      </c>
      <c r="AE193">
        <v>132</v>
      </c>
    </row>
    <row r="194" spans="1:31" ht="15" x14ac:dyDescent="0.25">
      <c r="A194" s="136" t="str">
        <f t="shared" si="20"/>
        <v>(133) CS 5414:  Distributed Computing Principles (F/S 4cr)</v>
      </c>
      <c r="B194" s="117" t="s">
        <v>214</v>
      </c>
      <c r="C194" s="127">
        <v>4</v>
      </c>
      <c r="D194" s="128">
        <v>0</v>
      </c>
      <c r="E194" s="128">
        <v>0</v>
      </c>
      <c r="F194" s="128" t="s">
        <v>8</v>
      </c>
      <c r="G194" s="122">
        <f t="shared" si="21"/>
        <v>1</v>
      </c>
      <c r="H194" s="35">
        <f t="shared" si="22"/>
        <v>1</v>
      </c>
      <c r="I194" s="128" t="s">
        <v>69</v>
      </c>
      <c r="J194" s="128" t="s">
        <v>69</v>
      </c>
      <c r="K194" s="128" t="s">
        <v>69</v>
      </c>
      <c r="L194" s="128" t="s">
        <v>69</v>
      </c>
      <c r="M194" s="128" t="s">
        <v>69</v>
      </c>
      <c r="N194" s="128" t="s">
        <v>69</v>
      </c>
      <c r="O194" s="128" t="s">
        <v>69</v>
      </c>
      <c r="P194" s="128" t="s">
        <v>69</v>
      </c>
      <c r="Q194" s="128" t="s">
        <v>69</v>
      </c>
      <c r="R194" s="128" t="s">
        <v>69</v>
      </c>
      <c r="S194" s="128" t="s">
        <v>69</v>
      </c>
      <c r="T194" s="128" t="s">
        <v>69</v>
      </c>
      <c r="U194" s="128">
        <v>1</v>
      </c>
      <c r="V194" s="128" t="s">
        <v>69</v>
      </c>
      <c r="W194" s="128" t="s">
        <v>69</v>
      </c>
      <c r="X194" s="128" t="s">
        <v>69</v>
      </c>
      <c r="Y194" s="128" t="s">
        <v>69</v>
      </c>
      <c r="Z194" s="128" t="s">
        <v>69</v>
      </c>
      <c r="AA194" s="128" t="s">
        <v>69</v>
      </c>
      <c r="AB194" s="131" t="s">
        <v>69</v>
      </c>
      <c r="AE194">
        <v>133</v>
      </c>
    </row>
    <row r="195" spans="1:31" ht="15" x14ac:dyDescent="0.25">
      <c r="A195" s="136" t="str">
        <f t="shared" si="20"/>
        <v>(134) CS 5420:  Advanced Computer Architecture (F 3cr)</v>
      </c>
      <c r="B195" s="117" t="s">
        <v>215</v>
      </c>
      <c r="C195" s="127">
        <v>3</v>
      </c>
      <c r="D195" s="128">
        <v>0</v>
      </c>
      <c r="E195" s="128">
        <v>0</v>
      </c>
      <c r="F195" s="128" t="s">
        <v>6</v>
      </c>
      <c r="G195" s="122">
        <f t="shared" si="21"/>
        <v>1</v>
      </c>
      <c r="H195" s="35">
        <f t="shared" si="22"/>
        <v>1</v>
      </c>
      <c r="I195" s="128" t="s">
        <v>69</v>
      </c>
      <c r="J195" s="128" t="s">
        <v>69</v>
      </c>
      <c r="K195" s="128" t="s">
        <v>69</v>
      </c>
      <c r="L195" s="128" t="s">
        <v>69</v>
      </c>
      <c r="M195" s="128" t="s">
        <v>69</v>
      </c>
      <c r="N195" s="128" t="s">
        <v>69</v>
      </c>
      <c r="O195" s="128" t="s">
        <v>69</v>
      </c>
      <c r="P195" s="128" t="s">
        <v>69</v>
      </c>
      <c r="Q195" s="128" t="s">
        <v>69</v>
      </c>
      <c r="R195" s="128" t="s">
        <v>69</v>
      </c>
      <c r="S195" s="128" t="s">
        <v>69</v>
      </c>
      <c r="T195" s="128" t="s">
        <v>69</v>
      </c>
      <c r="U195" s="128">
        <v>1</v>
      </c>
      <c r="V195" s="128" t="s">
        <v>69</v>
      </c>
      <c r="W195" s="128" t="s">
        <v>69</v>
      </c>
      <c r="X195" s="128" t="s">
        <v>69</v>
      </c>
      <c r="Y195" s="128" t="s">
        <v>69</v>
      </c>
      <c r="Z195" s="128" t="s">
        <v>69</v>
      </c>
      <c r="AA195" s="128" t="s">
        <v>69</v>
      </c>
      <c r="AB195" s="131" t="s">
        <v>69</v>
      </c>
      <c r="AE195">
        <v>134</v>
      </c>
    </row>
    <row r="196" spans="1:31" ht="15" x14ac:dyDescent="0.25">
      <c r="A196" s="136" t="str">
        <f t="shared" si="20"/>
        <v>(135) CS 5456:  Introduction to Computer Networks (F/S 3cr)</v>
      </c>
      <c r="B196" s="117" t="s">
        <v>213</v>
      </c>
      <c r="C196" s="127">
        <v>3</v>
      </c>
      <c r="D196" s="128">
        <v>0</v>
      </c>
      <c r="E196" s="128">
        <v>0</v>
      </c>
      <c r="F196" s="128" t="s">
        <v>8</v>
      </c>
      <c r="G196" s="122">
        <f t="shared" si="21"/>
        <v>1</v>
      </c>
      <c r="H196" s="35">
        <f t="shared" si="22"/>
        <v>1</v>
      </c>
      <c r="I196" s="128" t="s">
        <v>69</v>
      </c>
      <c r="J196" s="128" t="s">
        <v>69</v>
      </c>
      <c r="K196" s="128" t="s">
        <v>69</v>
      </c>
      <c r="L196" s="128" t="s">
        <v>69</v>
      </c>
      <c r="M196" s="128" t="s">
        <v>69</v>
      </c>
      <c r="N196" s="128" t="s">
        <v>69</v>
      </c>
      <c r="O196" s="128" t="s">
        <v>69</v>
      </c>
      <c r="P196" s="128" t="s">
        <v>69</v>
      </c>
      <c r="Q196" s="128" t="s">
        <v>69</v>
      </c>
      <c r="R196" s="128" t="s">
        <v>69</v>
      </c>
      <c r="S196" s="128" t="s">
        <v>69</v>
      </c>
      <c r="T196" s="128" t="s">
        <v>69</v>
      </c>
      <c r="U196" s="128">
        <v>1</v>
      </c>
      <c r="V196" s="128" t="s">
        <v>69</v>
      </c>
      <c r="W196" s="128" t="s">
        <v>69</v>
      </c>
      <c r="X196" s="128" t="s">
        <v>69</v>
      </c>
      <c r="Y196" s="128" t="s">
        <v>69</v>
      </c>
      <c r="Z196" s="128" t="s">
        <v>69</v>
      </c>
      <c r="AA196" s="128" t="s">
        <v>69</v>
      </c>
      <c r="AB196" s="131" t="s">
        <v>69</v>
      </c>
      <c r="AE196">
        <v>135</v>
      </c>
    </row>
    <row r="197" spans="1:31" ht="15" x14ac:dyDescent="0.25">
      <c r="A197" s="136" t="str">
        <f t="shared" si="20"/>
        <v>(136) ECE 5660:  Computer Networks and Telecommunications (F 3cr)</v>
      </c>
      <c r="B197" s="117" t="s">
        <v>212</v>
      </c>
      <c r="C197" s="127">
        <v>3</v>
      </c>
      <c r="D197" s="128">
        <v>0</v>
      </c>
      <c r="E197" s="128">
        <v>0</v>
      </c>
      <c r="F197" s="128" t="s">
        <v>6</v>
      </c>
      <c r="G197" s="122">
        <f t="shared" si="21"/>
        <v>1</v>
      </c>
      <c r="H197" s="35">
        <f t="shared" si="22"/>
        <v>1</v>
      </c>
      <c r="I197" s="128" t="s">
        <v>69</v>
      </c>
      <c r="J197" s="128" t="s">
        <v>69</v>
      </c>
      <c r="K197" s="128" t="s">
        <v>69</v>
      </c>
      <c r="L197" s="128" t="s">
        <v>69</v>
      </c>
      <c r="M197" s="128" t="s">
        <v>69</v>
      </c>
      <c r="N197" s="128" t="s">
        <v>69</v>
      </c>
      <c r="O197" s="128" t="s">
        <v>69</v>
      </c>
      <c r="P197" s="128" t="s">
        <v>69</v>
      </c>
      <c r="Q197" s="128" t="s">
        <v>69</v>
      </c>
      <c r="R197" s="128" t="s">
        <v>69</v>
      </c>
      <c r="S197" s="128" t="s">
        <v>69</v>
      </c>
      <c r="T197" s="128" t="s">
        <v>69</v>
      </c>
      <c r="U197" s="128">
        <v>1</v>
      </c>
      <c r="V197" s="128" t="s">
        <v>69</v>
      </c>
      <c r="W197" s="128" t="s">
        <v>69</v>
      </c>
      <c r="X197" s="128" t="s">
        <v>69</v>
      </c>
      <c r="Y197" s="128" t="s">
        <v>69</v>
      </c>
      <c r="Z197" s="128" t="s">
        <v>69</v>
      </c>
      <c r="AA197" s="128" t="s">
        <v>69</v>
      </c>
      <c r="AB197" s="131" t="s">
        <v>69</v>
      </c>
      <c r="AE197">
        <v>136</v>
      </c>
    </row>
    <row r="198" spans="1:31" ht="15" x14ac:dyDescent="0.25">
      <c r="A198" s="136" t="str">
        <f t="shared" si="20"/>
        <v>(137) ECE 5740:  Computer Architecture (F 4cr)</v>
      </c>
      <c r="B198" s="117" t="s">
        <v>211</v>
      </c>
      <c r="C198" s="127">
        <v>4</v>
      </c>
      <c r="D198" s="128">
        <v>0</v>
      </c>
      <c r="E198" s="128">
        <v>0</v>
      </c>
      <c r="F198" s="128" t="s">
        <v>6</v>
      </c>
      <c r="G198" s="122">
        <f t="shared" si="21"/>
        <v>1</v>
      </c>
      <c r="H198" s="35">
        <f t="shared" si="22"/>
        <v>1</v>
      </c>
      <c r="I198" s="128" t="s">
        <v>69</v>
      </c>
      <c r="J198" s="128" t="s">
        <v>69</v>
      </c>
      <c r="K198" s="128" t="s">
        <v>69</v>
      </c>
      <c r="L198" s="128" t="s">
        <v>69</v>
      </c>
      <c r="M198" s="128" t="s">
        <v>69</v>
      </c>
      <c r="N198" s="128" t="s">
        <v>69</v>
      </c>
      <c r="O198" s="128" t="s">
        <v>69</v>
      </c>
      <c r="P198" s="128" t="s">
        <v>69</v>
      </c>
      <c r="Q198" s="128" t="s">
        <v>69</v>
      </c>
      <c r="R198" s="128" t="s">
        <v>69</v>
      </c>
      <c r="S198" s="128" t="s">
        <v>69</v>
      </c>
      <c r="T198" s="128" t="s">
        <v>69</v>
      </c>
      <c r="U198" s="128">
        <v>1</v>
      </c>
      <c r="V198" s="128" t="s">
        <v>69</v>
      </c>
      <c r="W198" s="128" t="s">
        <v>69</v>
      </c>
      <c r="X198" s="128" t="s">
        <v>69</v>
      </c>
      <c r="Y198" s="128" t="s">
        <v>69</v>
      </c>
      <c r="Z198" s="128" t="s">
        <v>69</v>
      </c>
      <c r="AA198" s="128" t="s">
        <v>69</v>
      </c>
      <c r="AB198" s="131" t="s">
        <v>69</v>
      </c>
      <c r="AE198">
        <v>137</v>
      </c>
    </row>
    <row r="199" spans="1:31" ht="15" x14ac:dyDescent="0.25">
      <c r="A199" s="136" t="str">
        <f t="shared" si="20"/>
        <v>(138) ORIE 5142:  Systems Analysis Behavior and Optimization (S 3cr)</v>
      </c>
      <c r="B199" s="117" t="s">
        <v>207</v>
      </c>
      <c r="C199" s="127">
        <v>3</v>
      </c>
      <c r="D199" s="128">
        <v>3</v>
      </c>
      <c r="E199" s="128">
        <v>0</v>
      </c>
      <c r="F199" s="128" t="s">
        <v>5</v>
      </c>
      <c r="G199" s="122">
        <f t="shared" si="21"/>
        <v>1</v>
      </c>
      <c r="H199" s="35">
        <f t="shared" si="22"/>
        <v>2</v>
      </c>
      <c r="I199" s="128" t="s">
        <v>69</v>
      </c>
      <c r="J199" s="128" t="s">
        <v>69</v>
      </c>
      <c r="K199" s="128" t="s">
        <v>69</v>
      </c>
      <c r="L199" s="128" t="s">
        <v>69</v>
      </c>
      <c r="M199" s="128" t="s">
        <v>69</v>
      </c>
      <c r="N199" s="128" t="s">
        <v>69</v>
      </c>
      <c r="O199" s="128" t="s">
        <v>69</v>
      </c>
      <c r="P199" s="128" t="s">
        <v>69</v>
      </c>
      <c r="Q199" s="128" t="s">
        <v>69</v>
      </c>
      <c r="R199" s="128" t="s">
        <v>69</v>
      </c>
      <c r="S199" s="128" t="s">
        <v>69</v>
      </c>
      <c r="T199" s="128" t="s">
        <v>69</v>
      </c>
      <c r="U199" s="128">
        <v>1</v>
      </c>
      <c r="V199" s="128" t="s">
        <v>69</v>
      </c>
      <c r="W199" s="128" t="s">
        <v>69</v>
      </c>
      <c r="X199" s="128" t="s">
        <v>69</v>
      </c>
      <c r="Y199" s="128" t="s">
        <v>69</v>
      </c>
      <c r="Z199" s="128" t="s">
        <v>69</v>
      </c>
      <c r="AA199" s="128" t="s">
        <v>69</v>
      </c>
      <c r="AB199" s="131">
        <v>1</v>
      </c>
      <c r="AE199">
        <v>138</v>
      </c>
    </row>
    <row r="200" spans="1:31" ht="15" x14ac:dyDescent="0.25">
      <c r="A200" s="136" t="str">
        <f t="shared" si="20"/>
        <v>(139) SYSEN 5400:  Theory and Practice of Systems Architecture (S 3cr)</v>
      </c>
      <c r="B200" s="117" t="s">
        <v>210</v>
      </c>
      <c r="C200" s="127">
        <v>3</v>
      </c>
      <c r="D200" s="128">
        <v>0</v>
      </c>
      <c r="E200" s="128">
        <v>0</v>
      </c>
      <c r="F200" s="128" t="s">
        <v>5</v>
      </c>
      <c r="G200" s="122">
        <f t="shared" si="21"/>
        <v>1</v>
      </c>
      <c r="H200" s="35">
        <f t="shared" si="22"/>
        <v>1</v>
      </c>
      <c r="I200" s="128" t="s">
        <v>69</v>
      </c>
      <c r="J200" s="128" t="s">
        <v>69</v>
      </c>
      <c r="K200" s="128" t="s">
        <v>69</v>
      </c>
      <c r="L200" s="128" t="s">
        <v>69</v>
      </c>
      <c r="M200" s="128" t="s">
        <v>69</v>
      </c>
      <c r="N200" s="128" t="s">
        <v>69</v>
      </c>
      <c r="O200" s="128" t="s">
        <v>69</v>
      </c>
      <c r="P200" s="128" t="s">
        <v>69</v>
      </c>
      <c r="Q200" s="128" t="s">
        <v>69</v>
      </c>
      <c r="R200" s="128" t="s">
        <v>69</v>
      </c>
      <c r="S200" s="128" t="s">
        <v>69</v>
      </c>
      <c r="T200" s="128" t="s">
        <v>69</v>
      </c>
      <c r="U200" s="128">
        <v>1</v>
      </c>
      <c r="V200" s="128" t="s">
        <v>69</v>
      </c>
      <c r="W200" s="128" t="s">
        <v>69</v>
      </c>
      <c r="X200" s="128" t="s">
        <v>69</v>
      </c>
      <c r="Y200" s="128" t="s">
        <v>69</v>
      </c>
      <c r="Z200" s="128" t="s">
        <v>69</v>
      </c>
      <c r="AA200" s="128" t="s">
        <v>69</v>
      </c>
      <c r="AB200" s="131" t="s">
        <v>69</v>
      </c>
      <c r="AE200">
        <v>139</v>
      </c>
    </row>
    <row r="201" spans="1:31" ht="15" x14ac:dyDescent="0.25">
      <c r="A201" s="136" t="str">
        <f t="shared" si="20"/>
        <v>(140) SYSEN 5420:  Network Systems and Games (S 3cr)</v>
      </c>
      <c r="B201" s="117" t="s">
        <v>209</v>
      </c>
      <c r="C201" s="127">
        <v>3</v>
      </c>
      <c r="D201" s="128">
        <v>0</v>
      </c>
      <c r="E201" s="128">
        <v>0</v>
      </c>
      <c r="F201" s="128" t="s">
        <v>5</v>
      </c>
      <c r="G201" s="122">
        <f t="shared" si="21"/>
        <v>1</v>
      </c>
      <c r="H201" s="35">
        <f t="shared" si="22"/>
        <v>1</v>
      </c>
      <c r="I201" s="128" t="s">
        <v>69</v>
      </c>
      <c r="J201" s="128" t="s">
        <v>69</v>
      </c>
      <c r="K201" s="128" t="s">
        <v>69</v>
      </c>
      <c r="L201" s="128" t="s">
        <v>69</v>
      </c>
      <c r="M201" s="128" t="s">
        <v>69</v>
      </c>
      <c r="N201" s="128" t="s">
        <v>69</v>
      </c>
      <c r="O201" s="128" t="s">
        <v>69</v>
      </c>
      <c r="P201" s="128" t="s">
        <v>69</v>
      </c>
      <c r="Q201" s="128" t="s">
        <v>69</v>
      </c>
      <c r="R201" s="128" t="s">
        <v>69</v>
      </c>
      <c r="S201" s="128" t="s">
        <v>69</v>
      </c>
      <c r="T201" s="128" t="s">
        <v>69</v>
      </c>
      <c r="U201" s="128">
        <v>1</v>
      </c>
      <c r="V201" s="128" t="s">
        <v>69</v>
      </c>
      <c r="W201" s="128" t="s">
        <v>69</v>
      </c>
      <c r="X201" s="128" t="s">
        <v>69</v>
      </c>
      <c r="Y201" s="128" t="s">
        <v>69</v>
      </c>
      <c r="Z201" s="128" t="s">
        <v>69</v>
      </c>
      <c r="AA201" s="128" t="s">
        <v>69</v>
      </c>
      <c r="AB201" s="131" t="s">
        <v>69</v>
      </c>
      <c r="AE201">
        <v>140</v>
      </c>
    </row>
    <row r="202" spans="1:31" x14ac:dyDescent="0.2">
      <c r="A202" s="116" t="str">
        <f>"("&amp;TEXT(AE202,0)&amp;")"</f>
        <v>(141)</v>
      </c>
      <c r="C202" s="120"/>
      <c r="D202" s="121"/>
      <c r="E202" s="121"/>
      <c r="F202" s="121"/>
      <c r="G202" s="122"/>
      <c r="H202" s="35"/>
      <c r="I202" s="121"/>
      <c r="J202" s="121"/>
      <c r="K202" s="121"/>
      <c r="L202" s="121"/>
      <c r="M202" s="121"/>
      <c r="N202" s="121"/>
      <c r="O202" s="121"/>
      <c r="P202" s="121"/>
      <c r="Q202" s="121"/>
      <c r="R202" s="121"/>
      <c r="S202" s="121"/>
      <c r="T202" s="121"/>
      <c r="U202" s="121"/>
      <c r="V202" s="121"/>
      <c r="W202" s="121"/>
      <c r="X202" s="121"/>
      <c r="Y202" s="121"/>
      <c r="Z202" s="121"/>
      <c r="AA202" s="121"/>
      <c r="AB202" s="129"/>
      <c r="AE202">
        <v>141</v>
      </c>
    </row>
    <row r="203" spans="1:31" x14ac:dyDescent="0.2">
      <c r="A203" s="134" t="str">
        <f>"("&amp;TEXT(AE203,0)&amp;")  &gt;&gt;&gt;IT: INFORMATION ECONOMICS AND STRATEGY"</f>
        <v>(142)  &gt;&gt;&gt;IT: INFORMATION ECONOMICS AND STRATEGY</v>
      </c>
      <c r="B203" s="119" t="s">
        <v>98</v>
      </c>
      <c r="C203" s="120"/>
      <c r="D203" s="121"/>
      <c r="E203" s="121"/>
      <c r="F203" s="121"/>
      <c r="G203" s="122"/>
      <c r="H203" s="35"/>
      <c r="I203" s="121"/>
      <c r="J203" s="121"/>
      <c r="K203" s="121"/>
      <c r="L203" s="121"/>
      <c r="M203" s="121"/>
      <c r="N203" s="121"/>
      <c r="O203" s="121"/>
      <c r="P203" s="121"/>
      <c r="Q203" s="121"/>
      <c r="R203" s="121"/>
      <c r="S203" s="121"/>
      <c r="T203" s="121"/>
      <c r="U203" s="121"/>
      <c r="V203" s="121"/>
      <c r="W203" s="121"/>
      <c r="X203" s="121"/>
      <c r="Y203" s="121"/>
      <c r="Z203" s="121"/>
      <c r="AA203" s="121"/>
      <c r="AB203" s="129"/>
      <c r="AE203">
        <v>142</v>
      </c>
    </row>
    <row r="204" spans="1:31" ht="15" x14ac:dyDescent="0.25">
      <c r="A204" s="136" t="str">
        <f t="shared" ref="A204:A209" si="23">"("&amp;TEXT(AE204,0)&amp;") "&amp;B204&amp;" ("&amp;F204&amp;" "&amp;C204&amp;"cr)"</f>
        <v>(143) ENMGT 5940:  Economics and Finance for Engineering Management (S 4cr)</v>
      </c>
      <c r="B204" s="137" t="s">
        <v>353</v>
      </c>
      <c r="C204" s="141">
        <v>4</v>
      </c>
      <c r="D204" s="141">
        <v>0</v>
      </c>
      <c r="E204" s="141">
        <v>0</v>
      </c>
      <c r="F204" s="142" t="s">
        <v>5</v>
      </c>
      <c r="G204" s="122">
        <f t="shared" ref="G204:G209" si="24">COUNTIF(CourseList, A204)</f>
        <v>1</v>
      </c>
      <c r="H204" s="35">
        <f t="shared" ref="H204" si="25">SUM(I204:AB204)</f>
        <v>2</v>
      </c>
      <c r="I204" s="141" t="s">
        <v>69</v>
      </c>
      <c r="J204" s="141" t="s">
        <v>69</v>
      </c>
      <c r="K204" s="141" t="s">
        <v>69</v>
      </c>
      <c r="L204" s="141" t="s">
        <v>69</v>
      </c>
      <c r="M204" s="141" t="s">
        <v>69</v>
      </c>
      <c r="N204" s="141" t="s">
        <v>69</v>
      </c>
      <c r="O204" s="141" t="s">
        <v>69</v>
      </c>
      <c r="P204" s="141" t="s">
        <v>69</v>
      </c>
      <c r="Q204" s="141" t="s">
        <v>69</v>
      </c>
      <c r="R204" s="141" t="s">
        <v>69</v>
      </c>
      <c r="S204" s="141" t="s">
        <v>69</v>
      </c>
      <c r="T204" s="141" t="s">
        <v>69</v>
      </c>
      <c r="U204" s="141" t="s">
        <v>69</v>
      </c>
      <c r="V204" s="141">
        <v>1</v>
      </c>
      <c r="W204" s="141" t="s">
        <v>69</v>
      </c>
      <c r="X204" s="141" t="s">
        <v>69</v>
      </c>
      <c r="Y204" s="141" t="s">
        <v>69</v>
      </c>
      <c r="Z204" s="141">
        <v>1</v>
      </c>
      <c r="AA204" s="141" t="s">
        <v>69</v>
      </c>
      <c r="AB204" s="141" t="s">
        <v>69</v>
      </c>
      <c r="AC204" s="140" t="s">
        <v>69</v>
      </c>
      <c r="AE204">
        <v>143</v>
      </c>
    </row>
    <row r="205" spans="1:31" ht="15" x14ac:dyDescent="0.25">
      <c r="A205" s="136" t="str">
        <f t="shared" si="23"/>
        <v>(144) INFO 5355:  Human Computer Interaction Design (F/S 3cr)</v>
      </c>
      <c r="B205" s="117" t="s">
        <v>218</v>
      </c>
      <c r="C205" s="127">
        <v>3</v>
      </c>
      <c r="D205" s="128">
        <v>0</v>
      </c>
      <c r="E205" s="128">
        <v>0</v>
      </c>
      <c r="F205" s="128" t="s">
        <v>8</v>
      </c>
      <c r="G205" s="122">
        <f t="shared" si="24"/>
        <v>1</v>
      </c>
      <c r="H205" s="35">
        <f t="shared" si="22"/>
        <v>1</v>
      </c>
      <c r="I205" s="128" t="s">
        <v>69</v>
      </c>
      <c r="J205" s="128" t="s">
        <v>69</v>
      </c>
      <c r="K205" s="128" t="s">
        <v>69</v>
      </c>
      <c r="L205" s="128" t="s">
        <v>69</v>
      </c>
      <c r="M205" s="128" t="s">
        <v>69</v>
      </c>
      <c r="N205" s="128" t="s">
        <v>69</v>
      </c>
      <c r="O205" s="128" t="s">
        <v>69</v>
      </c>
      <c r="P205" s="128" t="s">
        <v>69</v>
      </c>
      <c r="Q205" s="128" t="s">
        <v>69</v>
      </c>
      <c r="R205" s="128" t="s">
        <v>69</v>
      </c>
      <c r="S205" s="128" t="s">
        <v>69</v>
      </c>
      <c r="T205" s="128" t="s">
        <v>69</v>
      </c>
      <c r="U205" s="128" t="s">
        <v>69</v>
      </c>
      <c r="V205" s="128">
        <v>1</v>
      </c>
      <c r="W205" s="128" t="s">
        <v>69</v>
      </c>
      <c r="X205" s="128" t="s">
        <v>69</v>
      </c>
      <c r="Y205" s="128" t="s">
        <v>69</v>
      </c>
      <c r="Z205" s="128" t="s">
        <v>69</v>
      </c>
      <c r="AA205" s="128" t="s">
        <v>69</v>
      </c>
      <c r="AB205" s="131" t="s">
        <v>69</v>
      </c>
      <c r="AE205">
        <v>144</v>
      </c>
    </row>
    <row r="206" spans="1:31" ht="15" x14ac:dyDescent="0.25">
      <c r="A206" s="136" t="str">
        <f t="shared" si="23"/>
        <v>(145) INFO 6220:  Networks II: Market Design (S 3cr)</v>
      </c>
      <c r="B206" s="117" t="s">
        <v>219</v>
      </c>
      <c r="C206" s="127">
        <v>3</v>
      </c>
      <c r="D206" s="128">
        <v>0</v>
      </c>
      <c r="E206" s="128">
        <v>0</v>
      </c>
      <c r="F206" s="128" t="s">
        <v>5</v>
      </c>
      <c r="G206" s="122">
        <f t="shared" si="24"/>
        <v>1</v>
      </c>
      <c r="H206" s="35">
        <f t="shared" si="22"/>
        <v>1</v>
      </c>
      <c r="I206" s="128" t="s">
        <v>69</v>
      </c>
      <c r="J206" s="128" t="s">
        <v>69</v>
      </c>
      <c r="K206" s="128" t="s">
        <v>69</v>
      </c>
      <c r="L206" s="128" t="s">
        <v>69</v>
      </c>
      <c r="M206" s="128" t="s">
        <v>69</v>
      </c>
      <c r="N206" s="128" t="s">
        <v>69</v>
      </c>
      <c r="O206" s="128" t="s">
        <v>69</v>
      </c>
      <c r="P206" s="128" t="s">
        <v>69</v>
      </c>
      <c r="Q206" s="128" t="s">
        <v>69</v>
      </c>
      <c r="R206" s="128" t="s">
        <v>69</v>
      </c>
      <c r="S206" s="128" t="s">
        <v>69</v>
      </c>
      <c r="T206" s="128" t="s">
        <v>69</v>
      </c>
      <c r="U206" s="128" t="s">
        <v>69</v>
      </c>
      <c r="V206" s="128">
        <v>1</v>
      </c>
      <c r="W206" s="128" t="s">
        <v>69</v>
      </c>
      <c r="X206" s="128" t="s">
        <v>69</v>
      </c>
      <c r="Y206" s="128" t="s">
        <v>69</v>
      </c>
      <c r="Z206" s="128" t="s">
        <v>69</v>
      </c>
      <c r="AA206" s="128" t="s">
        <v>69</v>
      </c>
      <c r="AB206" s="131" t="s">
        <v>69</v>
      </c>
      <c r="AE206">
        <v>145</v>
      </c>
    </row>
    <row r="207" spans="1:31" ht="15" x14ac:dyDescent="0.25">
      <c r="A207" s="136" t="str">
        <f t="shared" si="23"/>
        <v>(146) ORIE 5350:  Introduction to Game Theory (F 4cr)</v>
      </c>
      <c r="B207" s="117" t="s">
        <v>142</v>
      </c>
      <c r="C207" s="127">
        <v>4</v>
      </c>
      <c r="D207" s="128">
        <v>4</v>
      </c>
      <c r="E207" s="128">
        <v>0</v>
      </c>
      <c r="F207" s="128" t="s">
        <v>6</v>
      </c>
      <c r="G207" s="122">
        <f t="shared" si="24"/>
        <v>1</v>
      </c>
      <c r="H207" s="35">
        <f t="shared" si="22"/>
        <v>2</v>
      </c>
      <c r="I207" s="128" t="s">
        <v>69</v>
      </c>
      <c r="J207" s="128" t="s">
        <v>69</v>
      </c>
      <c r="K207" s="128" t="s">
        <v>69</v>
      </c>
      <c r="L207" s="128" t="s">
        <v>69</v>
      </c>
      <c r="M207" s="128">
        <v>1</v>
      </c>
      <c r="N207" s="128" t="s">
        <v>69</v>
      </c>
      <c r="O207" s="128" t="s">
        <v>69</v>
      </c>
      <c r="P207" s="128" t="s">
        <v>69</v>
      </c>
      <c r="Q207" s="128" t="s">
        <v>69</v>
      </c>
      <c r="R207" s="128" t="s">
        <v>69</v>
      </c>
      <c r="S207" s="128" t="s">
        <v>69</v>
      </c>
      <c r="T207" s="128" t="s">
        <v>69</v>
      </c>
      <c r="U207" s="128" t="s">
        <v>69</v>
      </c>
      <c r="V207" s="128">
        <v>1</v>
      </c>
      <c r="W207" s="128" t="s">
        <v>69</v>
      </c>
      <c r="X207" s="128" t="s">
        <v>69</v>
      </c>
      <c r="Y207" s="128" t="s">
        <v>69</v>
      </c>
      <c r="Z207" s="128" t="s">
        <v>69</v>
      </c>
      <c r="AA207" s="128" t="s">
        <v>69</v>
      </c>
      <c r="AB207" s="131" t="s">
        <v>69</v>
      </c>
      <c r="AE207">
        <v>146</v>
      </c>
    </row>
    <row r="208" spans="1:31" ht="15" x14ac:dyDescent="0.25">
      <c r="A208" s="136" t="str">
        <f t="shared" si="23"/>
        <v>(147) SYSEN 5140:  Economic and Financial Decisions for Engineers (S 3cr)</v>
      </c>
      <c r="B208" s="117" t="s">
        <v>216</v>
      </c>
      <c r="C208" s="127">
        <v>3</v>
      </c>
      <c r="D208" s="128">
        <v>0</v>
      </c>
      <c r="E208" s="128">
        <v>0</v>
      </c>
      <c r="F208" s="128" t="s">
        <v>5</v>
      </c>
      <c r="G208" s="122">
        <f t="shared" si="24"/>
        <v>1</v>
      </c>
      <c r="H208" s="35">
        <f t="shared" si="22"/>
        <v>2</v>
      </c>
      <c r="I208" s="128" t="s">
        <v>69</v>
      </c>
      <c r="J208" s="128" t="s">
        <v>69</v>
      </c>
      <c r="K208" s="128" t="s">
        <v>69</v>
      </c>
      <c r="L208" s="128" t="s">
        <v>69</v>
      </c>
      <c r="M208" s="128" t="s">
        <v>69</v>
      </c>
      <c r="N208" s="128" t="s">
        <v>69</v>
      </c>
      <c r="O208" s="128" t="s">
        <v>69</v>
      </c>
      <c r="P208" s="128" t="s">
        <v>69</v>
      </c>
      <c r="Q208" s="128" t="s">
        <v>69</v>
      </c>
      <c r="R208" s="128" t="s">
        <v>69</v>
      </c>
      <c r="S208" s="128" t="s">
        <v>69</v>
      </c>
      <c r="T208" s="128" t="s">
        <v>69</v>
      </c>
      <c r="U208" s="128" t="s">
        <v>69</v>
      </c>
      <c r="V208" s="128">
        <v>1</v>
      </c>
      <c r="W208" s="128" t="s">
        <v>69</v>
      </c>
      <c r="X208" s="128" t="s">
        <v>69</v>
      </c>
      <c r="Y208" s="128" t="s">
        <v>69</v>
      </c>
      <c r="Z208" s="128">
        <v>1</v>
      </c>
      <c r="AA208" s="128" t="s">
        <v>69</v>
      </c>
      <c r="AB208" s="131" t="s">
        <v>69</v>
      </c>
      <c r="AE208">
        <v>147</v>
      </c>
    </row>
    <row r="209" spans="1:31" ht="15" x14ac:dyDescent="0.25">
      <c r="A209" s="136" t="str">
        <f t="shared" si="23"/>
        <v>(148) SYSEN 5350:  Multidisciplinary Design Optimization (S 4cr)</v>
      </c>
      <c r="B209" s="117" t="s">
        <v>217</v>
      </c>
      <c r="C209" s="127">
        <v>4</v>
      </c>
      <c r="D209" s="128">
        <v>0</v>
      </c>
      <c r="E209" s="128">
        <v>0</v>
      </c>
      <c r="F209" s="128" t="s">
        <v>5</v>
      </c>
      <c r="G209" s="122">
        <f t="shared" si="24"/>
        <v>1</v>
      </c>
      <c r="H209" s="35">
        <f t="shared" si="22"/>
        <v>1</v>
      </c>
      <c r="I209" s="128" t="s">
        <v>69</v>
      </c>
      <c r="J209" s="128" t="s">
        <v>69</v>
      </c>
      <c r="K209" s="128" t="s">
        <v>69</v>
      </c>
      <c r="L209" s="128" t="s">
        <v>69</v>
      </c>
      <c r="M209" s="128" t="s">
        <v>69</v>
      </c>
      <c r="N209" s="128" t="s">
        <v>69</v>
      </c>
      <c r="O209" s="128" t="s">
        <v>69</v>
      </c>
      <c r="P209" s="128" t="s">
        <v>69</v>
      </c>
      <c r="Q209" s="128" t="s">
        <v>69</v>
      </c>
      <c r="R209" s="128" t="s">
        <v>69</v>
      </c>
      <c r="S209" s="128" t="s">
        <v>69</v>
      </c>
      <c r="T209" s="128" t="s">
        <v>69</v>
      </c>
      <c r="U209" s="128" t="s">
        <v>69</v>
      </c>
      <c r="V209" s="128">
        <v>1</v>
      </c>
      <c r="W209" s="128" t="s">
        <v>69</v>
      </c>
      <c r="X209" s="128" t="s">
        <v>69</v>
      </c>
      <c r="Y209" s="128" t="s">
        <v>69</v>
      </c>
      <c r="Z209" s="128" t="s">
        <v>69</v>
      </c>
      <c r="AA209" s="128" t="s">
        <v>69</v>
      </c>
      <c r="AB209" s="131" t="s">
        <v>69</v>
      </c>
      <c r="AE209">
        <v>148</v>
      </c>
    </row>
    <row r="210" spans="1:31" x14ac:dyDescent="0.2">
      <c r="A210" s="116" t="str">
        <f>"("&amp;TEXT(AE210,0)&amp;")"</f>
        <v>(149)</v>
      </c>
      <c r="C210" s="120"/>
      <c r="D210" s="121"/>
      <c r="E210" s="121"/>
      <c r="F210" s="121"/>
      <c r="G210" s="122"/>
      <c r="H210" s="35"/>
      <c r="I210" s="121"/>
      <c r="J210" s="121"/>
      <c r="K210" s="121"/>
      <c r="L210" s="121"/>
      <c r="M210" s="121"/>
      <c r="N210" s="121"/>
      <c r="O210" s="121"/>
      <c r="P210" s="121"/>
      <c r="Q210" s="121"/>
      <c r="R210" s="121"/>
      <c r="S210" s="121"/>
      <c r="T210" s="121"/>
      <c r="U210" s="121"/>
      <c r="V210" s="121"/>
      <c r="W210" s="121"/>
      <c r="X210" s="121"/>
      <c r="Y210" s="121"/>
      <c r="Z210" s="121"/>
      <c r="AA210" s="121"/>
      <c r="AB210" s="129"/>
      <c r="AE210">
        <v>149</v>
      </c>
    </row>
    <row r="211" spans="1:31" x14ac:dyDescent="0.2">
      <c r="A211" s="134" t="str">
        <f>"("&amp;TEXT(AE211,0)&amp;")  &gt;&gt;&gt;IT: MANAGING IT IMPLEMENTATION"</f>
        <v>(150)  &gt;&gt;&gt;IT: MANAGING IT IMPLEMENTATION</v>
      </c>
      <c r="B211" s="119" t="s">
        <v>98</v>
      </c>
      <c r="C211" s="120"/>
      <c r="D211" s="121"/>
      <c r="E211" s="121"/>
      <c r="F211" s="121"/>
      <c r="G211" s="122"/>
      <c r="H211" s="35"/>
      <c r="I211" s="121"/>
      <c r="J211" s="121"/>
      <c r="K211" s="121"/>
      <c r="L211" s="121"/>
      <c r="M211" s="121"/>
      <c r="N211" s="121"/>
      <c r="O211" s="121"/>
      <c r="P211" s="121"/>
      <c r="Q211" s="121"/>
      <c r="R211" s="121"/>
      <c r="S211" s="121"/>
      <c r="T211" s="121"/>
      <c r="U211" s="121"/>
      <c r="V211" s="121"/>
      <c r="W211" s="121"/>
      <c r="X211" s="121"/>
      <c r="Y211" s="121"/>
      <c r="Z211" s="121"/>
      <c r="AA211" s="121"/>
      <c r="AB211" s="129"/>
      <c r="AE211">
        <v>150</v>
      </c>
    </row>
    <row r="212" spans="1:31" ht="15" x14ac:dyDescent="0.25">
      <c r="A212" s="136" t="str">
        <f t="shared" ref="A212:A217" si="26">"("&amp;TEXT(AE212,0)&amp;") "&amp;B212&amp;" ("&amp;F212&amp;" "&amp;C212&amp;"cr)"</f>
        <v>(151) ECE 5830:  Introduction to Technical Management (F 3cr)</v>
      </c>
      <c r="B212" s="137" t="s">
        <v>354</v>
      </c>
      <c r="C212" s="141">
        <v>3</v>
      </c>
      <c r="D212" s="141">
        <v>0</v>
      </c>
      <c r="E212" s="141">
        <v>0</v>
      </c>
      <c r="F212" s="142" t="s">
        <v>6</v>
      </c>
      <c r="G212" s="122">
        <f t="shared" ref="G212:G217" si="27">COUNTIF(CourseList, A212)</f>
        <v>1</v>
      </c>
      <c r="H212" s="35">
        <f t="shared" ref="H212" si="28">SUM(I212:AB212)</f>
        <v>2</v>
      </c>
      <c r="I212" s="141" t="s">
        <v>69</v>
      </c>
      <c r="J212" s="141" t="s">
        <v>69</v>
      </c>
      <c r="K212" s="141" t="s">
        <v>69</v>
      </c>
      <c r="L212" s="141" t="s">
        <v>69</v>
      </c>
      <c r="M212" s="141" t="s">
        <v>69</v>
      </c>
      <c r="N212" s="141" t="s">
        <v>69</v>
      </c>
      <c r="O212" s="141" t="s">
        <v>69</v>
      </c>
      <c r="P212" s="141" t="s">
        <v>69</v>
      </c>
      <c r="Q212" s="141" t="s">
        <v>69</v>
      </c>
      <c r="R212" s="141" t="s">
        <v>69</v>
      </c>
      <c r="S212" s="141" t="s">
        <v>69</v>
      </c>
      <c r="T212" s="141" t="s">
        <v>69</v>
      </c>
      <c r="U212" s="141" t="s">
        <v>69</v>
      </c>
      <c r="V212" s="141" t="s">
        <v>69</v>
      </c>
      <c r="W212" s="141">
        <v>1</v>
      </c>
      <c r="X212" s="141" t="s">
        <v>69</v>
      </c>
      <c r="Y212" s="141" t="s">
        <v>69</v>
      </c>
      <c r="Z212" s="141">
        <v>1</v>
      </c>
      <c r="AA212" s="141" t="s">
        <v>69</v>
      </c>
      <c r="AB212" s="141" t="s">
        <v>69</v>
      </c>
      <c r="AC212" s="140" t="s">
        <v>69</v>
      </c>
      <c r="AE212">
        <v>151</v>
      </c>
    </row>
    <row r="213" spans="1:31" ht="15" x14ac:dyDescent="0.25">
      <c r="A213" s="136" t="str">
        <f t="shared" si="26"/>
        <v>(152) ENMGT 5900:  Project Management (F/S 4cr)</v>
      </c>
      <c r="B213" s="117" t="s">
        <v>220</v>
      </c>
      <c r="C213" s="127">
        <v>4</v>
      </c>
      <c r="D213" s="128">
        <v>0</v>
      </c>
      <c r="E213" s="128">
        <v>0</v>
      </c>
      <c r="F213" s="128" t="s">
        <v>8</v>
      </c>
      <c r="G213" s="122">
        <f t="shared" si="27"/>
        <v>1</v>
      </c>
      <c r="H213" s="35">
        <f t="shared" si="22"/>
        <v>3</v>
      </c>
      <c r="I213" s="128" t="s">
        <v>69</v>
      </c>
      <c r="J213" s="128" t="s">
        <v>69</v>
      </c>
      <c r="K213" s="128" t="s">
        <v>69</v>
      </c>
      <c r="L213" s="128" t="s">
        <v>69</v>
      </c>
      <c r="M213" s="128" t="s">
        <v>69</v>
      </c>
      <c r="N213" s="128" t="s">
        <v>69</v>
      </c>
      <c r="O213" s="128" t="s">
        <v>69</v>
      </c>
      <c r="P213" s="128" t="s">
        <v>69</v>
      </c>
      <c r="Q213" s="128" t="s">
        <v>69</v>
      </c>
      <c r="R213" s="128" t="s">
        <v>69</v>
      </c>
      <c r="S213" s="128" t="s">
        <v>69</v>
      </c>
      <c r="T213" s="128" t="s">
        <v>69</v>
      </c>
      <c r="U213" s="128" t="s">
        <v>69</v>
      </c>
      <c r="V213" s="128" t="s">
        <v>69</v>
      </c>
      <c r="W213" s="128">
        <v>1</v>
      </c>
      <c r="X213" s="128" t="s">
        <v>69</v>
      </c>
      <c r="Y213" s="128" t="s">
        <v>69</v>
      </c>
      <c r="Z213" s="128">
        <v>1</v>
      </c>
      <c r="AA213" s="128" t="s">
        <v>69</v>
      </c>
      <c r="AB213" s="131">
        <v>1</v>
      </c>
      <c r="AE213">
        <v>152</v>
      </c>
    </row>
    <row r="214" spans="1:31" ht="15" x14ac:dyDescent="0.25">
      <c r="A214" s="136" t="str">
        <f t="shared" si="26"/>
        <v>(153) ORIE 5140:  Model Based Systems Engineering (F 4cr)</v>
      </c>
      <c r="B214" s="117" t="s">
        <v>221</v>
      </c>
      <c r="C214" s="127">
        <v>4</v>
      </c>
      <c r="D214" s="128">
        <v>4</v>
      </c>
      <c r="E214" s="128">
        <v>0</v>
      </c>
      <c r="F214" s="128" t="s">
        <v>6</v>
      </c>
      <c r="G214" s="122">
        <f t="shared" si="27"/>
        <v>1</v>
      </c>
      <c r="H214" s="35">
        <f t="shared" si="22"/>
        <v>3</v>
      </c>
      <c r="I214" s="128" t="s">
        <v>69</v>
      </c>
      <c r="J214" s="128" t="s">
        <v>69</v>
      </c>
      <c r="K214" s="128" t="s">
        <v>69</v>
      </c>
      <c r="L214" s="128" t="s">
        <v>69</v>
      </c>
      <c r="M214" s="128" t="s">
        <v>69</v>
      </c>
      <c r="N214" s="128" t="s">
        <v>69</v>
      </c>
      <c r="O214" s="128" t="s">
        <v>69</v>
      </c>
      <c r="P214" s="128" t="s">
        <v>69</v>
      </c>
      <c r="Q214" s="128" t="s">
        <v>69</v>
      </c>
      <c r="R214" s="128" t="s">
        <v>69</v>
      </c>
      <c r="S214" s="128" t="s">
        <v>69</v>
      </c>
      <c r="T214" s="128" t="s">
        <v>69</v>
      </c>
      <c r="U214" s="128" t="s">
        <v>69</v>
      </c>
      <c r="V214" s="128" t="s">
        <v>69</v>
      </c>
      <c r="W214" s="128">
        <v>1</v>
      </c>
      <c r="X214" s="128" t="s">
        <v>69</v>
      </c>
      <c r="Y214" s="128" t="s">
        <v>69</v>
      </c>
      <c r="Z214" s="128">
        <v>1</v>
      </c>
      <c r="AA214" s="128" t="s">
        <v>69</v>
      </c>
      <c r="AB214" s="131">
        <v>1</v>
      </c>
      <c r="AE214">
        <v>153</v>
      </c>
    </row>
    <row r="215" spans="1:31" ht="15" x14ac:dyDescent="0.25">
      <c r="A215" s="136" t="str">
        <f t="shared" si="26"/>
        <v>(154) SYSEN 5260:  Software Systems Engineering: Design, Develop, and Deliver Software in the Modern Enterprise (F 3cr)</v>
      </c>
      <c r="B215" s="117" t="s">
        <v>224</v>
      </c>
      <c r="C215" s="127">
        <v>3</v>
      </c>
      <c r="D215" s="128">
        <v>0</v>
      </c>
      <c r="E215" s="128">
        <v>0</v>
      </c>
      <c r="F215" s="128" t="s">
        <v>6</v>
      </c>
      <c r="G215" s="122">
        <f t="shared" si="27"/>
        <v>1</v>
      </c>
      <c r="H215" s="35">
        <f t="shared" si="22"/>
        <v>1</v>
      </c>
      <c r="I215" s="128" t="s">
        <v>69</v>
      </c>
      <c r="J215" s="128" t="s">
        <v>69</v>
      </c>
      <c r="K215" s="128" t="s">
        <v>69</v>
      </c>
      <c r="L215" s="128" t="s">
        <v>69</v>
      </c>
      <c r="M215" s="128" t="s">
        <v>69</v>
      </c>
      <c r="N215" s="128" t="s">
        <v>69</v>
      </c>
      <c r="O215" s="128" t="s">
        <v>69</v>
      </c>
      <c r="P215" s="128" t="s">
        <v>69</v>
      </c>
      <c r="Q215" s="128" t="s">
        <v>69</v>
      </c>
      <c r="R215" s="128" t="s">
        <v>69</v>
      </c>
      <c r="S215" s="128" t="s">
        <v>69</v>
      </c>
      <c r="T215" s="128" t="s">
        <v>69</v>
      </c>
      <c r="U215" s="128" t="s">
        <v>69</v>
      </c>
      <c r="V215" s="128" t="s">
        <v>69</v>
      </c>
      <c r="W215" s="128">
        <v>1</v>
      </c>
      <c r="X215" s="128" t="s">
        <v>69</v>
      </c>
      <c r="Y215" s="128" t="s">
        <v>69</v>
      </c>
      <c r="Z215" s="128" t="s">
        <v>69</v>
      </c>
      <c r="AA215" s="128" t="s">
        <v>69</v>
      </c>
      <c r="AB215" s="131" t="s">
        <v>69</v>
      </c>
      <c r="AE215">
        <v>154</v>
      </c>
    </row>
    <row r="216" spans="1:31" ht="15" x14ac:dyDescent="0.25">
      <c r="A216" s="136" t="str">
        <f t="shared" si="26"/>
        <v>(155) SYSEN 5300:  Systems Engineering and Six Sigma for the Design and Operation of Reliable Systems (F 3cr)</v>
      </c>
      <c r="B216" s="117" t="s">
        <v>222</v>
      </c>
      <c r="C216" s="127">
        <v>3</v>
      </c>
      <c r="D216" s="128">
        <v>0</v>
      </c>
      <c r="E216" s="128">
        <v>0</v>
      </c>
      <c r="F216" s="128" t="s">
        <v>6</v>
      </c>
      <c r="G216" s="122">
        <f t="shared" si="27"/>
        <v>1</v>
      </c>
      <c r="H216" s="35">
        <f t="shared" si="22"/>
        <v>2</v>
      </c>
      <c r="I216" s="128" t="s">
        <v>69</v>
      </c>
      <c r="J216" s="128" t="s">
        <v>69</v>
      </c>
      <c r="K216" s="128" t="s">
        <v>69</v>
      </c>
      <c r="L216" s="128" t="s">
        <v>69</v>
      </c>
      <c r="M216" s="128" t="s">
        <v>69</v>
      </c>
      <c r="N216" s="128" t="s">
        <v>69</v>
      </c>
      <c r="O216" s="128" t="s">
        <v>69</v>
      </c>
      <c r="P216" s="128" t="s">
        <v>69</v>
      </c>
      <c r="Q216" s="128" t="s">
        <v>69</v>
      </c>
      <c r="R216" s="128" t="s">
        <v>69</v>
      </c>
      <c r="S216" s="128" t="s">
        <v>69</v>
      </c>
      <c r="T216" s="128" t="s">
        <v>69</v>
      </c>
      <c r="U216" s="128" t="s">
        <v>69</v>
      </c>
      <c r="V216" s="128" t="s">
        <v>69</v>
      </c>
      <c r="W216" s="128">
        <v>1</v>
      </c>
      <c r="X216" s="128" t="s">
        <v>69</v>
      </c>
      <c r="Y216" s="128" t="s">
        <v>69</v>
      </c>
      <c r="Z216" s="128">
        <v>1</v>
      </c>
      <c r="AA216" s="128" t="s">
        <v>69</v>
      </c>
      <c r="AB216" s="131" t="s">
        <v>69</v>
      </c>
      <c r="AE216">
        <v>155</v>
      </c>
    </row>
    <row r="217" spans="1:31" ht="15" x14ac:dyDescent="0.25">
      <c r="A217" s="136" t="str">
        <f t="shared" si="26"/>
        <v>(156) SYSEN 5930:  Project Management and Leadership for Complex Systems (F 4cr)</v>
      </c>
      <c r="B217" s="117" t="s">
        <v>223</v>
      </c>
      <c r="C217" s="127">
        <v>4</v>
      </c>
      <c r="D217" s="128">
        <v>0</v>
      </c>
      <c r="E217" s="128">
        <v>0</v>
      </c>
      <c r="F217" s="128" t="s">
        <v>6</v>
      </c>
      <c r="G217" s="122">
        <f t="shared" si="27"/>
        <v>1</v>
      </c>
      <c r="H217" s="35">
        <f t="shared" si="22"/>
        <v>2</v>
      </c>
      <c r="I217" s="128" t="s">
        <v>69</v>
      </c>
      <c r="J217" s="128" t="s">
        <v>69</v>
      </c>
      <c r="K217" s="128" t="s">
        <v>69</v>
      </c>
      <c r="L217" s="128" t="s">
        <v>69</v>
      </c>
      <c r="M217" s="128" t="s">
        <v>69</v>
      </c>
      <c r="N217" s="128" t="s">
        <v>69</v>
      </c>
      <c r="O217" s="128" t="s">
        <v>69</v>
      </c>
      <c r="P217" s="128" t="s">
        <v>69</v>
      </c>
      <c r="Q217" s="128" t="s">
        <v>69</v>
      </c>
      <c r="R217" s="128" t="s">
        <v>69</v>
      </c>
      <c r="S217" s="128" t="s">
        <v>69</v>
      </c>
      <c r="T217" s="128" t="s">
        <v>69</v>
      </c>
      <c r="U217" s="128" t="s">
        <v>69</v>
      </c>
      <c r="V217" s="128" t="s">
        <v>69</v>
      </c>
      <c r="W217" s="128">
        <v>1</v>
      </c>
      <c r="X217" s="128" t="s">
        <v>69</v>
      </c>
      <c r="Y217" s="128" t="s">
        <v>69</v>
      </c>
      <c r="Z217" s="128">
        <v>1</v>
      </c>
      <c r="AA217" s="128" t="s">
        <v>69</v>
      </c>
      <c r="AB217" s="131" t="s">
        <v>69</v>
      </c>
      <c r="AE217">
        <v>156</v>
      </c>
    </row>
    <row r="218" spans="1:31" x14ac:dyDescent="0.2">
      <c r="A218" s="116" t="str">
        <f>"("&amp;TEXT(AE218,0)&amp;")"</f>
        <v>(157)</v>
      </c>
      <c r="C218" s="120"/>
      <c r="D218" s="121"/>
      <c r="E218" s="121"/>
      <c r="F218" s="121"/>
      <c r="G218" s="122"/>
      <c r="H218" s="35"/>
      <c r="I218" s="121"/>
      <c r="J218" s="121"/>
      <c r="K218" s="121"/>
      <c r="L218" s="121"/>
      <c r="M218" s="121"/>
      <c r="N218" s="121"/>
      <c r="O218" s="121"/>
      <c r="P218" s="121"/>
      <c r="Q218" s="121"/>
      <c r="R218" s="121"/>
      <c r="S218" s="121"/>
      <c r="T218" s="121"/>
      <c r="U218" s="121"/>
      <c r="V218" s="121"/>
      <c r="W218" s="121"/>
      <c r="X218" s="121"/>
      <c r="Y218" s="121"/>
      <c r="Z218" s="121"/>
      <c r="AA218" s="121"/>
      <c r="AB218" s="129"/>
      <c r="AE218">
        <v>157</v>
      </c>
    </row>
    <row r="219" spans="1:31" x14ac:dyDescent="0.2">
      <c r="A219" s="134" t="str">
        <f>"("&amp;TEXT(AE219,0)&amp;")  &gt;&gt;&gt;IT: ADDITIONAL IT ELECTIVES"</f>
        <v>(158)  &gt;&gt;&gt;IT: ADDITIONAL IT ELECTIVES</v>
      </c>
      <c r="B219" s="119" t="s">
        <v>98</v>
      </c>
      <c r="C219" s="120"/>
      <c r="D219" s="121"/>
      <c r="E219" s="121"/>
      <c r="F219" s="121"/>
      <c r="G219" s="122"/>
      <c r="H219" s="35"/>
      <c r="I219" s="121"/>
      <c r="J219" s="121"/>
      <c r="K219" s="121"/>
      <c r="L219" s="121"/>
      <c r="M219" s="121"/>
      <c r="N219" s="121"/>
      <c r="O219" s="121"/>
      <c r="P219" s="121"/>
      <c r="Q219" s="121"/>
      <c r="R219" s="121"/>
      <c r="S219" s="121"/>
      <c r="T219" s="121"/>
      <c r="U219" s="121"/>
      <c r="V219" s="121"/>
      <c r="W219" s="121"/>
      <c r="X219" s="121"/>
      <c r="Y219" s="121"/>
      <c r="Z219" s="121"/>
      <c r="AA219" s="121"/>
      <c r="AB219" s="129"/>
      <c r="AE219">
        <v>158</v>
      </c>
    </row>
    <row r="220" spans="1:31" ht="15" x14ac:dyDescent="0.25">
      <c r="A220" s="136" t="str">
        <f t="shared" ref="A220:A226" si="29">"("&amp;TEXT(AE220,0)&amp;") "&amp;B220&amp;" ("&amp;F220&amp;" "&amp;C220&amp;"cr)"</f>
        <v>(159) CS 5410:  Operating Systems (S 3cr)</v>
      </c>
      <c r="B220" s="117" t="s">
        <v>225</v>
      </c>
      <c r="C220" s="127">
        <v>3</v>
      </c>
      <c r="D220" s="128">
        <v>0</v>
      </c>
      <c r="E220" s="128">
        <v>0</v>
      </c>
      <c r="F220" s="128" t="s">
        <v>5</v>
      </c>
      <c r="G220" s="122">
        <f t="shared" ref="G220:G226" si="30">COUNTIF(CourseList, A220)</f>
        <v>1</v>
      </c>
      <c r="H220" s="35">
        <f t="shared" si="22"/>
        <v>1</v>
      </c>
      <c r="I220" s="128" t="s">
        <v>69</v>
      </c>
      <c r="J220" s="128" t="s">
        <v>69</v>
      </c>
      <c r="K220" s="128" t="s">
        <v>69</v>
      </c>
      <c r="L220" s="128" t="s">
        <v>69</v>
      </c>
      <c r="M220" s="128" t="s">
        <v>69</v>
      </c>
      <c r="N220" s="128" t="s">
        <v>69</v>
      </c>
      <c r="O220" s="128" t="s">
        <v>69</v>
      </c>
      <c r="P220" s="128" t="s">
        <v>69</v>
      </c>
      <c r="Q220" s="128" t="s">
        <v>69</v>
      </c>
      <c r="R220" s="128" t="s">
        <v>69</v>
      </c>
      <c r="S220" s="128" t="s">
        <v>69</v>
      </c>
      <c r="T220" s="128" t="s">
        <v>69</v>
      </c>
      <c r="U220" s="128" t="s">
        <v>69</v>
      </c>
      <c r="V220" s="128" t="s">
        <v>69</v>
      </c>
      <c r="W220" s="128" t="s">
        <v>69</v>
      </c>
      <c r="X220" s="128">
        <v>1</v>
      </c>
      <c r="Y220" s="128" t="s">
        <v>69</v>
      </c>
      <c r="Z220" s="128" t="s">
        <v>69</v>
      </c>
      <c r="AA220" s="128" t="s">
        <v>69</v>
      </c>
      <c r="AB220" s="131" t="s">
        <v>69</v>
      </c>
      <c r="AE220">
        <v>159</v>
      </c>
    </row>
    <row r="221" spans="1:31" ht="15" x14ac:dyDescent="0.25">
      <c r="A221" s="136" t="str">
        <f t="shared" si="29"/>
        <v>(160) CS 5700:  Foundations of Artificial Intelligence (F/S 3cr)</v>
      </c>
      <c r="B221" s="117" t="s">
        <v>174</v>
      </c>
      <c r="C221" s="127">
        <v>3</v>
      </c>
      <c r="D221" s="128">
        <v>0</v>
      </c>
      <c r="E221" s="128">
        <v>0</v>
      </c>
      <c r="F221" s="128" t="s">
        <v>8</v>
      </c>
      <c r="G221" s="122">
        <f t="shared" si="30"/>
        <v>1</v>
      </c>
      <c r="H221" s="35">
        <f t="shared" si="22"/>
        <v>2</v>
      </c>
      <c r="I221" s="128" t="s">
        <v>69</v>
      </c>
      <c r="J221" s="128" t="s">
        <v>69</v>
      </c>
      <c r="K221" s="128" t="s">
        <v>69</v>
      </c>
      <c r="L221" s="128" t="s">
        <v>69</v>
      </c>
      <c r="M221" s="128" t="s">
        <v>69</v>
      </c>
      <c r="N221" s="128" t="s">
        <v>69</v>
      </c>
      <c r="O221" s="128" t="s">
        <v>69</v>
      </c>
      <c r="P221" s="128" t="s">
        <v>69</v>
      </c>
      <c r="Q221" s="128">
        <v>1</v>
      </c>
      <c r="R221" s="128" t="s">
        <v>69</v>
      </c>
      <c r="S221" s="128" t="s">
        <v>69</v>
      </c>
      <c r="T221" s="128" t="s">
        <v>69</v>
      </c>
      <c r="U221" s="128" t="s">
        <v>69</v>
      </c>
      <c r="V221" s="128" t="s">
        <v>69</v>
      </c>
      <c r="W221" s="128" t="s">
        <v>69</v>
      </c>
      <c r="X221" s="128">
        <v>1</v>
      </c>
      <c r="Y221" s="128" t="s">
        <v>69</v>
      </c>
      <c r="Z221" s="128" t="s">
        <v>69</v>
      </c>
      <c r="AA221" s="128" t="s">
        <v>69</v>
      </c>
      <c r="AB221" s="131" t="s">
        <v>69</v>
      </c>
      <c r="AE221">
        <v>160</v>
      </c>
    </row>
    <row r="222" spans="1:31" ht="15" x14ac:dyDescent="0.25">
      <c r="A222" s="136" t="str">
        <f t="shared" si="29"/>
        <v>(161) CS 5780:  Introduction to Machine Learning (F/S 4cr)</v>
      </c>
      <c r="B222" s="117" t="s">
        <v>161</v>
      </c>
      <c r="C222" s="127">
        <v>4</v>
      </c>
      <c r="D222" s="128">
        <v>0</v>
      </c>
      <c r="E222" s="128">
        <v>0</v>
      </c>
      <c r="F222" s="128" t="s">
        <v>8</v>
      </c>
      <c r="G222" s="122">
        <f t="shared" si="30"/>
        <v>1</v>
      </c>
      <c r="H222" s="35">
        <f t="shared" si="22"/>
        <v>4</v>
      </c>
      <c r="I222" s="128" t="s">
        <v>69</v>
      </c>
      <c r="J222" s="128" t="s">
        <v>69</v>
      </c>
      <c r="K222" s="128" t="s">
        <v>69</v>
      </c>
      <c r="L222" s="128" t="s">
        <v>69</v>
      </c>
      <c r="M222" s="128" t="s">
        <v>69</v>
      </c>
      <c r="N222" s="128" t="s">
        <v>69</v>
      </c>
      <c r="O222" s="128">
        <v>1</v>
      </c>
      <c r="P222" s="128">
        <v>1</v>
      </c>
      <c r="Q222" s="128" t="s">
        <v>69</v>
      </c>
      <c r="R222" s="128" t="s">
        <v>69</v>
      </c>
      <c r="S222" s="128" t="s">
        <v>69</v>
      </c>
      <c r="T222" s="128">
        <v>1</v>
      </c>
      <c r="U222" s="128" t="s">
        <v>69</v>
      </c>
      <c r="V222" s="128" t="s">
        <v>69</v>
      </c>
      <c r="W222" s="128" t="s">
        <v>69</v>
      </c>
      <c r="X222" s="128">
        <v>1</v>
      </c>
      <c r="Y222" s="128" t="s">
        <v>69</v>
      </c>
      <c r="Z222" s="128" t="s">
        <v>69</v>
      </c>
      <c r="AA222" s="128" t="s">
        <v>69</v>
      </c>
      <c r="AB222" s="131" t="s">
        <v>69</v>
      </c>
      <c r="AE222">
        <v>161</v>
      </c>
    </row>
    <row r="223" spans="1:31" ht="15" x14ac:dyDescent="0.25">
      <c r="A223" s="136" t="str">
        <f t="shared" si="29"/>
        <v>(162) INFO 5100:  Visual Data Analytics for the Web (F 3cr)</v>
      </c>
      <c r="B223" s="117" t="s">
        <v>175</v>
      </c>
      <c r="C223" s="127">
        <v>3</v>
      </c>
      <c r="D223" s="128">
        <v>0</v>
      </c>
      <c r="E223" s="128">
        <v>0</v>
      </c>
      <c r="F223" s="128" t="s">
        <v>6</v>
      </c>
      <c r="G223" s="122">
        <f t="shared" si="30"/>
        <v>1</v>
      </c>
      <c r="H223" s="35">
        <f t="shared" si="22"/>
        <v>2</v>
      </c>
      <c r="I223" s="128" t="s">
        <v>69</v>
      </c>
      <c r="J223" s="128" t="s">
        <v>69</v>
      </c>
      <c r="K223" s="128" t="s">
        <v>69</v>
      </c>
      <c r="L223" s="128" t="s">
        <v>69</v>
      </c>
      <c r="M223" s="128" t="s">
        <v>69</v>
      </c>
      <c r="N223" s="128" t="s">
        <v>69</v>
      </c>
      <c r="O223" s="128" t="s">
        <v>69</v>
      </c>
      <c r="P223" s="128" t="s">
        <v>69</v>
      </c>
      <c r="Q223" s="128">
        <v>1</v>
      </c>
      <c r="R223" s="128" t="s">
        <v>69</v>
      </c>
      <c r="S223" s="128" t="s">
        <v>69</v>
      </c>
      <c r="T223" s="128" t="s">
        <v>69</v>
      </c>
      <c r="U223" s="128" t="s">
        <v>69</v>
      </c>
      <c r="V223" s="128" t="s">
        <v>69</v>
      </c>
      <c r="W223" s="128" t="s">
        <v>69</v>
      </c>
      <c r="X223" s="128">
        <v>1</v>
      </c>
      <c r="Y223" s="128" t="s">
        <v>69</v>
      </c>
      <c r="Z223" s="128" t="s">
        <v>69</v>
      </c>
      <c r="AA223" s="128" t="s">
        <v>69</v>
      </c>
      <c r="AB223" s="131" t="s">
        <v>69</v>
      </c>
      <c r="AE223">
        <v>162</v>
      </c>
    </row>
    <row r="224" spans="1:31" ht="15" x14ac:dyDescent="0.25">
      <c r="A224" s="136" t="str">
        <f t="shared" si="29"/>
        <v>(163) ORIE 5126:  Principles of Supply Chain Management (S 4cr)</v>
      </c>
      <c r="B224" s="117" t="s">
        <v>141</v>
      </c>
      <c r="C224" s="127">
        <v>4</v>
      </c>
      <c r="D224" s="128">
        <v>4</v>
      </c>
      <c r="E224" s="128">
        <v>0</v>
      </c>
      <c r="F224" s="128" t="s">
        <v>5</v>
      </c>
      <c r="G224" s="122">
        <f t="shared" si="30"/>
        <v>1</v>
      </c>
      <c r="H224" s="35">
        <f t="shared" si="22"/>
        <v>5</v>
      </c>
      <c r="I224" s="128" t="s">
        <v>69</v>
      </c>
      <c r="J224" s="128" t="s">
        <v>69</v>
      </c>
      <c r="K224" s="128" t="s">
        <v>69</v>
      </c>
      <c r="L224" s="128" t="s">
        <v>69</v>
      </c>
      <c r="M224" s="128">
        <v>1</v>
      </c>
      <c r="N224" s="128">
        <v>1</v>
      </c>
      <c r="O224" s="128" t="s">
        <v>69</v>
      </c>
      <c r="P224" s="128" t="s">
        <v>69</v>
      </c>
      <c r="Q224" s="128" t="s">
        <v>69</v>
      </c>
      <c r="R224" s="128" t="s">
        <v>69</v>
      </c>
      <c r="S224" s="128" t="s">
        <v>69</v>
      </c>
      <c r="T224" s="128" t="s">
        <v>69</v>
      </c>
      <c r="U224" s="128" t="s">
        <v>69</v>
      </c>
      <c r="V224" s="128" t="s">
        <v>69</v>
      </c>
      <c r="W224" s="128" t="s">
        <v>69</v>
      </c>
      <c r="X224" s="128">
        <v>1</v>
      </c>
      <c r="Y224" s="128" t="s">
        <v>69</v>
      </c>
      <c r="Z224" s="128">
        <v>1</v>
      </c>
      <c r="AA224" s="128">
        <v>1</v>
      </c>
      <c r="AB224" s="131" t="s">
        <v>69</v>
      </c>
      <c r="AE224">
        <v>163</v>
      </c>
    </row>
    <row r="225" spans="1:31" ht="15" x14ac:dyDescent="0.25">
      <c r="A225" s="136" t="str">
        <f t="shared" si="29"/>
        <v>(164) ORIE 5130:  Service System Modeling and Design (S 4cr)</v>
      </c>
      <c r="B225" s="117" t="s">
        <v>153</v>
      </c>
      <c r="C225" s="127">
        <v>4</v>
      </c>
      <c r="D225" s="128">
        <v>4</v>
      </c>
      <c r="E225" s="128">
        <v>0</v>
      </c>
      <c r="F225" s="128" t="s">
        <v>5</v>
      </c>
      <c r="G225" s="122">
        <f t="shared" si="30"/>
        <v>1</v>
      </c>
      <c r="H225" s="35">
        <f t="shared" si="22"/>
        <v>3</v>
      </c>
      <c r="I225" s="128" t="s">
        <v>69</v>
      </c>
      <c r="J225" s="128" t="s">
        <v>69</v>
      </c>
      <c r="K225" s="128" t="s">
        <v>69</v>
      </c>
      <c r="L225" s="128" t="s">
        <v>69</v>
      </c>
      <c r="M225" s="128" t="s">
        <v>69</v>
      </c>
      <c r="N225" s="128">
        <v>1</v>
      </c>
      <c r="O225" s="128" t="s">
        <v>69</v>
      </c>
      <c r="P225" s="128" t="s">
        <v>69</v>
      </c>
      <c r="Q225" s="128"/>
      <c r="R225" s="128" t="s">
        <v>69</v>
      </c>
      <c r="S225" s="128" t="s">
        <v>69</v>
      </c>
      <c r="T225" s="128" t="s">
        <v>69</v>
      </c>
      <c r="U225" s="128" t="s">
        <v>69</v>
      </c>
      <c r="V225" s="128" t="s">
        <v>69</v>
      </c>
      <c r="W225" s="128" t="s">
        <v>69</v>
      </c>
      <c r="X225" s="128">
        <v>1</v>
      </c>
      <c r="Y225" s="128" t="s">
        <v>69</v>
      </c>
      <c r="Z225" s="128">
        <v>1</v>
      </c>
      <c r="AA225" s="128" t="s">
        <v>69</v>
      </c>
      <c r="AB225" s="131" t="s">
        <v>69</v>
      </c>
      <c r="AE225">
        <v>164</v>
      </c>
    </row>
    <row r="226" spans="1:31" ht="15" x14ac:dyDescent="0.25">
      <c r="A226" s="136" t="str">
        <f t="shared" si="29"/>
        <v>(165) SYSEN 5280:  Adaptive and Learning Systems (F 3cr)</v>
      </c>
      <c r="B226" s="117" t="s">
        <v>226</v>
      </c>
      <c r="C226" s="127">
        <v>3</v>
      </c>
      <c r="D226" s="128">
        <v>0</v>
      </c>
      <c r="E226" s="128">
        <v>0</v>
      </c>
      <c r="F226" s="128" t="s">
        <v>6</v>
      </c>
      <c r="G226" s="122">
        <f t="shared" si="30"/>
        <v>1</v>
      </c>
      <c r="H226" s="35">
        <f t="shared" si="22"/>
        <v>1</v>
      </c>
      <c r="I226" s="128" t="s">
        <v>69</v>
      </c>
      <c r="J226" s="128" t="s">
        <v>69</v>
      </c>
      <c r="K226" s="128" t="s">
        <v>69</v>
      </c>
      <c r="L226" s="128" t="s">
        <v>69</v>
      </c>
      <c r="M226" s="128" t="s">
        <v>69</v>
      </c>
      <c r="N226" s="128" t="s">
        <v>69</v>
      </c>
      <c r="O226" s="128" t="s">
        <v>69</v>
      </c>
      <c r="P226" s="128" t="s">
        <v>69</v>
      </c>
      <c r="Q226" s="128" t="s">
        <v>69</v>
      </c>
      <c r="R226" s="128" t="s">
        <v>69</v>
      </c>
      <c r="S226" s="128" t="s">
        <v>69</v>
      </c>
      <c r="T226" s="128" t="s">
        <v>69</v>
      </c>
      <c r="U226" s="128" t="s">
        <v>69</v>
      </c>
      <c r="V226" s="128" t="s">
        <v>69</v>
      </c>
      <c r="W226" s="128" t="s">
        <v>69</v>
      </c>
      <c r="X226" s="128">
        <v>1</v>
      </c>
      <c r="Y226" s="128" t="s">
        <v>69</v>
      </c>
      <c r="Z226" s="128" t="s">
        <v>69</v>
      </c>
      <c r="AA226" s="128" t="s">
        <v>69</v>
      </c>
      <c r="AB226" s="131" t="s">
        <v>69</v>
      </c>
      <c r="AE226">
        <v>165</v>
      </c>
    </row>
    <row r="227" spans="1:31" x14ac:dyDescent="0.2">
      <c r="A227" s="116" t="str">
        <f>"("&amp;TEXT(AE227,0)&amp;")"</f>
        <v>(166)</v>
      </c>
      <c r="C227" s="120"/>
      <c r="D227" s="121"/>
      <c r="E227" s="121"/>
      <c r="F227" s="121"/>
      <c r="G227" s="122"/>
      <c r="H227" s="35"/>
      <c r="I227" s="121"/>
      <c r="J227" s="121"/>
      <c r="K227" s="121"/>
      <c r="L227" s="121"/>
      <c r="M227" s="121"/>
      <c r="N227" s="121"/>
      <c r="O227" s="121"/>
      <c r="P227" s="121"/>
      <c r="Q227" s="121"/>
      <c r="R227" s="121"/>
      <c r="S227" s="121"/>
      <c r="T227" s="121"/>
      <c r="U227" s="121"/>
      <c r="V227" s="121"/>
      <c r="W227" s="121"/>
      <c r="X227" s="121"/>
      <c r="Y227" s="121"/>
      <c r="Z227" s="121"/>
      <c r="AA227" s="121"/>
      <c r="AB227" s="129"/>
      <c r="AE227">
        <v>166</v>
      </c>
    </row>
    <row r="228" spans="1:31" x14ac:dyDescent="0.2">
      <c r="A228" s="134" t="str">
        <f>"("&amp;TEXT(AE228,0)&amp;")  &gt;&gt;&gt;MIE: MANUFACTURING FOCUS"</f>
        <v>(167)  &gt;&gt;&gt;MIE: MANUFACTURING FOCUS</v>
      </c>
      <c r="B228" s="119" t="s">
        <v>98</v>
      </c>
      <c r="C228" s="120"/>
      <c r="D228" s="121"/>
      <c r="E228" s="121"/>
      <c r="F228" s="121"/>
      <c r="G228" s="122"/>
      <c r="H228" s="35"/>
      <c r="I228" s="121"/>
      <c r="J228" s="121"/>
      <c r="K228" s="121"/>
      <c r="L228" s="121"/>
      <c r="M228" s="121"/>
      <c r="N228" s="121"/>
      <c r="O228" s="121"/>
      <c r="P228" s="121"/>
      <c r="Q228" s="121"/>
      <c r="R228" s="121"/>
      <c r="S228" s="121"/>
      <c r="T228" s="121"/>
      <c r="U228" s="121"/>
      <c r="V228" s="121"/>
      <c r="W228" s="121"/>
      <c r="X228" s="121"/>
      <c r="Y228" s="121"/>
      <c r="Z228" s="121"/>
      <c r="AA228" s="121"/>
      <c r="AB228" s="129"/>
      <c r="AE228">
        <v>167</v>
      </c>
    </row>
    <row r="229" spans="1:31" ht="15" x14ac:dyDescent="0.25">
      <c r="A229" s="136" t="str">
        <f t="shared" ref="A229:A232" si="31">"("&amp;TEXT(AE229,0)&amp;") "&amp;B229&amp;" ("&amp;F229&amp;" "&amp;C229&amp;"cr)"</f>
        <v>(168) NBA 5020:  Managerial Accounting and Reporting I: Fundamentals of Cost Analysis (S 1.5cr)</v>
      </c>
      <c r="B229" s="137" t="s">
        <v>355</v>
      </c>
      <c r="C229" s="141">
        <v>1.5</v>
      </c>
      <c r="D229" s="141">
        <v>0</v>
      </c>
      <c r="E229" s="141">
        <v>1.5</v>
      </c>
      <c r="F229" s="142" t="s">
        <v>5</v>
      </c>
      <c r="G229" s="122">
        <f>COUNTIF(CourseList, A229)</f>
        <v>1</v>
      </c>
      <c r="H229" s="35">
        <f t="shared" ref="H229" si="32">SUM(I229:AB229)</f>
        <v>2</v>
      </c>
      <c r="I229" s="141" t="s">
        <v>69</v>
      </c>
      <c r="J229" s="141" t="s">
        <v>69</v>
      </c>
      <c r="K229" s="141" t="s">
        <v>69</v>
      </c>
      <c r="L229" s="141" t="s">
        <v>69</v>
      </c>
      <c r="M229" s="141" t="s">
        <v>69</v>
      </c>
      <c r="N229" s="141" t="s">
        <v>69</v>
      </c>
      <c r="O229" s="141" t="s">
        <v>69</v>
      </c>
      <c r="P229" s="141" t="s">
        <v>69</v>
      </c>
      <c r="Q229" s="141" t="s">
        <v>69</v>
      </c>
      <c r="R229" s="141" t="s">
        <v>69</v>
      </c>
      <c r="S229" s="141" t="s">
        <v>69</v>
      </c>
      <c r="T229" s="141" t="s">
        <v>69</v>
      </c>
      <c r="U229" s="141" t="s">
        <v>69</v>
      </c>
      <c r="V229" s="141" t="s">
        <v>69</v>
      </c>
      <c r="W229" s="141" t="s">
        <v>69</v>
      </c>
      <c r="X229" s="141" t="s">
        <v>69</v>
      </c>
      <c r="Y229" s="141">
        <v>1</v>
      </c>
      <c r="Z229" s="141" t="s">
        <v>69</v>
      </c>
      <c r="AA229" s="141">
        <v>1</v>
      </c>
      <c r="AB229" s="141" t="s">
        <v>69</v>
      </c>
      <c r="AE229">
        <v>168</v>
      </c>
    </row>
    <row r="230" spans="1:31" ht="15" x14ac:dyDescent="0.25">
      <c r="A230" s="136" t="str">
        <f t="shared" si="31"/>
        <v>(169) NBA 5530:  Accounting and Financial Decision Making (S 3cr)</v>
      </c>
      <c r="B230" s="117" t="s">
        <v>227</v>
      </c>
      <c r="C230" s="127">
        <v>3</v>
      </c>
      <c r="D230" s="128">
        <v>0</v>
      </c>
      <c r="E230" s="128">
        <v>3</v>
      </c>
      <c r="F230" s="128" t="s">
        <v>5</v>
      </c>
      <c r="G230" s="122">
        <f>COUNTIF(CourseList, A230)</f>
        <v>1</v>
      </c>
      <c r="H230" s="35">
        <f t="shared" si="22"/>
        <v>2</v>
      </c>
      <c r="I230" s="128" t="s">
        <v>69</v>
      </c>
      <c r="J230" s="128" t="s">
        <v>69</v>
      </c>
      <c r="K230" s="128" t="s">
        <v>69</v>
      </c>
      <c r="L230" s="128" t="s">
        <v>69</v>
      </c>
      <c r="M230" s="128" t="s">
        <v>69</v>
      </c>
      <c r="N230" s="128" t="s">
        <v>69</v>
      </c>
      <c r="O230" s="128" t="s">
        <v>69</v>
      </c>
      <c r="P230" s="128" t="s">
        <v>69</v>
      </c>
      <c r="Q230" s="128" t="s">
        <v>69</v>
      </c>
      <c r="R230" s="128" t="s">
        <v>69</v>
      </c>
      <c r="S230" s="128" t="s">
        <v>69</v>
      </c>
      <c r="T230" s="128" t="s">
        <v>69</v>
      </c>
      <c r="U230" s="128" t="s">
        <v>69</v>
      </c>
      <c r="V230" s="128" t="s">
        <v>69</v>
      </c>
      <c r="W230" s="128" t="s">
        <v>69</v>
      </c>
      <c r="X230" s="128" t="s">
        <v>69</v>
      </c>
      <c r="Y230" s="128">
        <v>1</v>
      </c>
      <c r="Z230" s="128" t="s">
        <v>69</v>
      </c>
      <c r="AA230" s="128">
        <v>1</v>
      </c>
      <c r="AB230" s="131" t="s">
        <v>69</v>
      </c>
      <c r="AE230">
        <v>169</v>
      </c>
    </row>
    <row r="231" spans="1:31" ht="15" x14ac:dyDescent="0.25">
      <c r="A231" s="136" t="str">
        <f t="shared" si="31"/>
        <v>(170) ORIE 5100:  Manufacturing Systems Design: A Consulting Boot Camp (F 4cr)</v>
      </c>
      <c r="B231" s="117" t="s">
        <v>132</v>
      </c>
      <c r="C231" s="127">
        <v>4</v>
      </c>
      <c r="D231" s="128">
        <v>4</v>
      </c>
      <c r="E231" s="128">
        <v>0</v>
      </c>
      <c r="F231" s="128" t="s">
        <v>6</v>
      </c>
      <c r="G231" s="122">
        <f>COUNTIF(CourseList, A231)</f>
        <v>1</v>
      </c>
      <c r="H231" s="35">
        <f t="shared" si="22"/>
        <v>3</v>
      </c>
      <c r="I231" s="128" t="s">
        <v>69</v>
      </c>
      <c r="J231" s="128">
        <v>1</v>
      </c>
      <c r="K231" s="128" t="s">
        <v>69</v>
      </c>
      <c r="L231" s="128" t="s">
        <v>69</v>
      </c>
      <c r="M231" s="128" t="s">
        <v>69</v>
      </c>
      <c r="N231" s="128">
        <v>1</v>
      </c>
      <c r="O231" s="128" t="s">
        <v>69</v>
      </c>
      <c r="P231" s="128" t="s">
        <v>69</v>
      </c>
      <c r="Q231" s="128" t="s">
        <v>69</v>
      </c>
      <c r="R231" s="128" t="s">
        <v>69</v>
      </c>
      <c r="S231" s="128" t="s">
        <v>69</v>
      </c>
      <c r="T231" s="128" t="s">
        <v>69</v>
      </c>
      <c r="U231" s="128" t="s">
        <v>69</v>
      </c>
      <c r="V231" s="128" t="s">
        <v>69</v>
      </c>
      <c r="W231" s="128" t="s">
        <v>69</v>
      </c>
      <c r="X231" s="128" t="s">
        <v>69</v>
      </c>
      <c r="Y231" s="128">
        <v>1</v>
      </c>
      <c r="Z231" s="128" t="s">
        <v>69</v>
      </c>
      <c r="AA231" s="128" t="s">
        <v>69</v>
      </c>
      <c r="AB231" s="131" t="s">
        <v>69</v>
      </c>
      <c r="AE231">
        <v>170</v>
      </c>
    </row>
    <row r="232" spans="1:31" ht="15" x14ac:dyDescent="0.25">
      <c r="A232" s="136" t="str">
        <f t="shared" si="31"/>
        <v>(171) ORIE 9100:  Enterprise Engineering Colloquium (S 1cr)</v>
      </c>
      <c r="B232" s="117" t="s">
        <v>134</v>
      </c>
      <c r="C232" s="127">
        <v>1</v>
      </c>
      <c r="D232" s="128">
        <v>1</v>
      </c>
      <c r="E232" s="128">
        <v>0</v>
      </c>
      <c r="F232" s="128" t="s">
        <v>5</v>
      </c>
      <c r="G232" s="122">
        <f>COUNTIF(CourseList, A232)</f>
        <v>1</v>
      </c>
      <c r="H232" s="35">
        <f t="shared" si="22"/>
        <v>2</v>
      </c>
      <c r="I232" s="128" t="s">
        <v>69</v>
      </c>
      <c r="J232" s="128" t="s">
        <v>69</v>
      </c>
      <c r="K232" s="128">
        <v>1</v>
      </c>
      <c r="L232" s="128" t="s">
        <v>69</v>
      </c>
      <c r="M232" s="128" t="s">
        <v>69</v>
      </c>
      <c r="N232" s="128" t="s">
        <v>69</v>
      </c>
      <c r="O232" s="128" t="s">
        <v>69</v>
      </c>
      <c r="P232" s="128" t="s">
        <v>69</v>
      </c>
      <c r="Q232" s="128" t="s">
        <v>69</v>
      </c>
      <c r="R232" s="128" t="s">
        <v>69</v>
      </c>
      <c r="S232" s="128" t="s">
        <v>69</v>
      </c>
      <c r="T232" s="128" t="s">
        <v>69</v>
      </c>
      <c r="U232" s="128" t="s">
        <v>69</v>
      </c>
      <c r="V232" s="128" t="s">
        <v>69</v>
      </c>
      <c r="W232" s="128" t="s">
        <v>69</v>
      </c>
      <c r="X232" s="128" t="s">
        <v>69</v>
      </c>
      <c r="Y232" s="128">
        <v>1</v>
      </c>
      <c r="Z232" s="128" t="s">
        <v>69</v>
      </c>
      <c r="AA232" s="128" t="s">
        <v>69</v>
      </c>
      <c r="AB232" s="131" t="s">
        <v>69</v>
      </c>
      <c r="AE232">
        <v>171</v>
      </c>
    </row>
    <row r="233" spans="1:31" x14ac:dyDescent="0.2">
      <c r="A233" s="116" t="str">
        <f>"("&amp;TEXT(AE233,0)&amp;")"</f>
        <v>(172)</v>
      </c>
      <c r="C233" s="120"/>
      <c r="D233" s="121"/>
      <c r="E233" s="121"/>
      <c r="F233" s="121"/>
      <c r="G233" s="122"/>
      <c r="H233" s="35"/>
      <c r="I233" s="121"/>
      <c r="J233" s="121"/>
      <c r="K233" s="121"/>
      <c r="L233" s="121"/>
      <c r="M233" s="121"/>
      <c r="N233" s="121"/>
      <c r="O233" s="121"/>
      <c r="P233" s="121"/>
      <c r="Q233" s="121"/>
      <c r="R233" s="121"/>
      <c r="S233" s="121"/>
      <c r="T233" s="121"/>
      <c r="U233" s="121"/>
      <c r="V233" s="121"/>
      <c r="W233" s="121"/>
      <c r="X233" s="121"/>
      <c r="Y233" s="121"/>
      <c r="Z233" s="121"/>
      <c r="AA233" s="121"/>
      <c r="AB233" s="129"/>
      <c r="AE233">
        <v>172</v>
      </c>
    </row>
    <row r="234" spans="1:31" x14ac:dyDescent="0.2">
      <c r="A234" s="134" t="str">
        <f>"("&amp;TEXT(AE234,0)&amp;")  &gt;&gt;&gt;MIE: OTHER MIE ELECTIVES"</f>
        <v>(173)  &gt;&gt;&gt;MIE: OTHER MIE ELECTIVES</v>
      </c>
      <c r="B234" s="119" t="s">
        <v>98</v>
      </c>
      <c r="C234" s="120"/>
      <c r="D234" s="121"/>
      <c r="E234" s="121"/>
      <c r="F234" s="121"/>
      <c r="G234" s="122"/>
      <c r="H234" s="35"/>
      <c r="I234" s="121"/>
      <c r="J234" s="121"/>
      <c r="K234" s="121"/>
      <c r="L234" s="121"/>
      <c r="M234" s="121"/>
      <c r="N234" s="121"/>
      <c r="O234" s="121"/>
      <c r="P234" s="121"/>
      <c r="Q234" s="121"/>
      <c r="R234" s="121"/>
      <c r="S234" s="121"/>
      <c r="T234" s="121"/>
      <c r="U234" s="121"/>
      <c r="V234" s="121"/>
      <c r="W234" s="121"/>
      <c r="X234" s="121"/>
      <c r="Y234" s="121"/>
      <c r="Z234" s="121"/>
      <c r="AA234" s="121"/>
      <c r="AB234" s="129"/>
      <c r="AE234">
        <v>173</v>
      </c>
    </row>
    <row r="235" spans="1:31" ht="15" x14ac:dyDescent="0.25">
      <c r="A235" s="136" t="str">
        <f t="shared" ref="A235:A251" si="33">"("&amp;TEXT(AE235,0)&amp;") "&amp;B235&amp;" ("&amp;F235&amp;" "&amp;C235&amp;"cr)"</f>
        <v>(174) ECE 5830:  Introduction to Technical Management (F 3cr)</v>
      </c>
      <c r="B235" s="137" t="s">
        <v>354</v>
      </c>
      <c r="C235" s="141">
        <v>3</v>
      </c>
      <c r="D235" s="141">
        <v>0</v>
      </c>
      <c r="E235" s="141">
        <v>0</v>
      </c>
      <c r="F235" s="142" t="s">
        <v>6</v>
      </c>
      <c r="G235" s="122">
        <f t="shared" ref="G235" si="34">COUNTIF(CourseList, A235)</f>
        <v>1</v>
      </c>
      <c r="H235" s="35">
        <f t="shared" ref="H235" si="35">SUM(I235:AB235)</f>
        <v>2</v>
      </c>
      <c r="I235" s="141" t="s">
        <v>69</v>
      </c>
      <c r="J235" s="141" t="s">
        <v>69</v>
      </c>
      <c r="K235" s="141" t="s">
        <v>69</v>
      </c>
      <c r="L235" s="141" t="s">
        <v>69</v>
      </c>
      <c r="M235" s="141" t="s">
        <v>69</v>
      </c>
      <c r="N235" s="141" t="s">
        <v>69</v>
      </c>
      <c r="O235" s="141" t="s">
        <v>69</v>
      </c>
      <c r="P235" s="141" t="s">
        <v>69</v>
      </c>
      <c r="Q235" s="141" t="s">
        <v>69</v>
      </c>
      <c r="R235" s="141" t="s">
        <v>69</v>
      </c>
      <c r="S235" s="141" t="s">
        <v>69</v>
      </c>
      <c r="T235" s="141" t="s">
        <v>69</v>
      </c>
      <c r="U235" s="141" t="s">
        <v>69</v>
      </c>
      <c r="V235" s="141" t="s">
        <v>69</v>
      </c>
      <c r="W235" s="141">
        <v>1</v>
      </c>
      <c r="X235" s="141" t="s">
        <v>69</v>
      </c>
      <c r="Y235" s="141" t="s">
        <v>69</v>
      </c>
      <c r="Z235" s="141">
        <v>1</v>
      </c>
      <c r="AA235" s="141" t="s">
        <v>69</v>
      </c>
      <c r="AB235" s="141" t="s">
        <v>69</v>
      </c>
      <c r="AE235">
        <v>174</v>
      </c>
    </row>
    <row r="236" spans="1:31" ht="15" x14ac:dyDescent="0.25">
      <c r="A236" s="136" t="str">
        <f t="shared" si="33"/>
        <v>(175) ENMGT 5900:  Project Management (F/S 4cr)</v>
      </c>
      <c r="B236" s="117" t="s">
        <v>220</v>
      </c>
      <c r="C236" s="127">
        <v>4</v>
      </c>
      <c r="D236" s="128">
        <v>0</v>
      </c>
      <c r="E236" s="128">
        <v>0</v>
      </c>
      <c r="F236" s="128" t="s">
        <v>8</v>
      </c>
      <c r="G236" s="122">
        <f t="shared" ref="G236:G251" si="36">COUNTIF(CourseList, A236)</f>
        <v>1</v>
      </c>
      <c r="H236" s="35">
        <f t="shared" si="22"/>
        <v>3</v>
      </c>
      <c r="I236" s="128" t="s">
        <v>69</v>
      </c>
      <c r="J236" s="128" t="s">
        <v>69</v>
      </c>
      <c r="K236" s="128" t="s">
        <v>69</v>
      </c>
      <c r="L236" s="128" t="s">
        <v>69</v>
      </c>
      <c r="M236" s="128" t="s">
        <v>69</v>
      </c>
      <c r="N236" s="128" t="s">
        <v>69</v>
      </c>
      <c r="O236" s="128" t="s">
        <v>69</v>
      </c>
      <c r="P236" s="128" t="s">
        <v>69</v>
      </c>
      <c r="Q236" s="128" t="s">
        <v>69</v>
      </c>
      <c r="R236" s="128" t="s">
        <v>69</v>
      </c>
      <c r="S236" s="128" t="s">
        <v>69</v>
      </c>
      <c r="T236" s="128" t="s">
        <v>69</v>
      </c>
      <c r="U236" s="128" t="s">
        <v>69</v>
      </c>
      <c r="V236" s="128" t="s">
        <v>69</v>
      </c>
      <c r="W236" s="128">
        <v>1</v>
      </c>
      <c r="X236" s="128" t="s">
        <v>69</v>
      </c>
      <c r="Y236" s="128" t="s">
        <v>69</v>
      </c>
      <c r="Z236" s="128">
        <v>1</v>
      </c>
      <c r="AA236" s="128" t="s">
        <v>69</v>
      </c>
      <c r="AB236" s="131">
        <v>1</v>
      </c>
      <c r="AE236">
        <v>175</v>
      </c>
    </row>
    <row r="237" spans="1:31" ht="15" x14ac:dyDescent="0.25">
      <c r="A237" s="136" t="str">
        <f t="shared" si="33"/>
        <v>(176) ENMGT 5940:  Economics and Finance for Engineering Management (S 4cr)</v>
      </c>
      <c r="B237" s="137" t="s">
        <v>353</v>
      </c>
      <c r="C237" s="141">
        <v>4</v>
      </c>
      <c r="D237" s="141">
        <v>0</v>
      </c>
      <c r="E237" s="141">
        <v>0</v>
      </c>
      <c r="F237" s="142" t="s">
        <v>5</v>
      </c>
      <c r="G237" s="122">
        <f t="shared" ref="G237" si="37">COUNTIF(CourseList, A237)</f>
        <v>1</v>
      </c>
      <c r="H237" s="35">
        <f t="shared" ref="H237" si="38">SUM(I237:AB237)</f>
        <v>2</v>
      </c>
      <c r="I237" s="141" t="s">
        <v>69</v>
      </c>
      <c r="J237" s="141" t="s">
        <v>69</v>
      </c>
      <c r="K237" s="141" t="s">
        <v>69</v>
      </c>
      <c r="L237" s="141" t="s">
        <v>69</v>
      </c>
      <c r="M237" s="141" t="s">
        <v>69</v>
      </c>
      <c r="N237" s="141" t="s">
        <v>69</v>
      </c>
      <c r="O237" s="141" t="s">
        <v>69</v>
      </c>
      <c r="P237" s="141" t="s">
        <v>69</v>
      </c>
      <c r="Q237" s="141" t="s">
        <v>69</v>
      </c>
      <c r="R237" s="141" t="s">
        <v>69</v>
      </c>
      <c r="S237" s="141" t="s">
        <v>69</v>
      </c>
      <c r="T237" s="141" t="s">
        <v>69</v>
      </c>
      <c r="U237" s="141" t="s">
        <v>69</v>
      </c>
      <c r="V237" s="141">
        <v>1</v>
      </c>
      <c r="W237" s="141" t="s">
        <v>69</v>
      </c>
      <c r="X237" s="141" t="s">
        <v>69</v>
      </c>
      <c r="Y237" s="141" t="s">
        <v>69</v>
      </c>
      <c r="Z237" s="141">
        <v>1</v>
      </c>
      <c r="AA237" s="141" t="s">
        <v>69</v>
      </c>
      <c r="AB237" s="141" t="s">
        <v>69</v>
      </c>
      <c r="AE237">
        <v>176</v>
      </c>
    </row>
    <row r="238" spans="1:31" ht="15" x14ac:dyDescent="0.25">
      <c r="A238" s="136" t="str">
        <f t="shared" si="33"/>
        <v>(177) MAE 5210:  Dimensional Tolerancing in Mechanical Design (S 1cr)</v>
      </c>
      <c r="B238" s="117" t="s">
        <v>233</v>
      </c>
      <c r="C238" s="127">
        <v>1</v>
      </c>
      <c r="D238" s="128">
        <v>0</v>
      </c>
      <c r="E238" s="128">
        <v>0</v>
      </c>
      <c r="F238" s="128" t="s">
        <v>5</v>
      </c>
      <c r="G238" s="122">
        <f t="shared" si="36"/>
        <v>1</v>
      </c>
      <c r="H238" s="35">
        <f t="shared" si="22"/>
        <v>1</v>
      </c>
      <c r="I238" s="128" t="s">
        <v>69</v>
      </c>
      <c r="J238" s="128" t="s">
        <v>69</v>
      </c>
      <c r="K238" s="128" t="s">
        <v>69</v>
      </c>
      <c r="L238" s="128" t="s">
        <v>69</v>
      </c>
      <c r="M238" s="128" t="s">
        <v>69</v>
      </c>
      <c r="N238" s="128" t="s">
        <v>69</v>
      </c>
      <c r="O238" s="128" t="s">
        <v>69</v>
      </c>
      <c r="P238" s="128" t="s">
        <v>69</v>
      </c>
      <c r="Q238" s="128" t="s">
        <v>69</v>
      </c>
      <c r="R238" s="128" t="s">
        <v>69</v>
      </c>
      <c r="S238" s="128" t="s">
        <v>69</v>
      </c>
      <c r="T238" s="128" t="s">
        <v>69</v>
      </c>
      <c r="U238" s="128" t="s">
        <v>69</v>
      </c>
      <c r="V238" s="128" t="s">
        <v>69</v>
      </c>
      <c r="W238" s="128" t="s">
        <v>69</v>
      </c>
      <c r="X238" s="128" t="s">
        <v>69</v>
      </c>
      <c r="Y238" s="128" t="s">
        <v>69</v>
      </c>
      <c r="Z238" s="128">
        <v>1</v>
      </c>
      <c r="AA238" s="128" t="s">
        <v>69</v>
      </c>
      <c r="AB238" s="131" t="s">
        <v>69</v>
      </c>
      <c r="AE238">
        <v>177</v>
      </c>
    </row>
    <row r="239" spans="1:31" ht="15" x14ac:dyDescent="0.25">
      <c r="A239" s="136" t="str">
        <f t="shared" si="33"/>
        <v>(178) MAE 5250:  Computer-Aided Manufacture (F 1cr)</v>
      </c>
      <c r="B239" s="117" t="s">
        <v>232</v>
      </c>
      <c r="C239" s="127">
        <v>1</v>
      </c>
      <c r="D239" s="128">
        <v>0</v>
      </c>
      <c r="E239" s="128">
        <v>0</v>
      </c>
      <c r="F239" s="128" t="s">
        <v>6</v>
      </c>
      <c r="G239" s="122">
        <f t="shared" si="36"/>
        <v>1</v>
      </c>
      <c r="H239" s="35">
        <f t="shared" si="22"/>
        <v>1</v>
      </c>
      <c r="I239" s="128" t="s">
        <v>69</v>
      </c>
      <c r="J239" s="128" t="s">
        <v>69</v>
      </c>
      <c r="K239" s="128" t="s">
        <v>69</v>
      </c>
      <c r="L239" s="128" t="s">
        <v>69</v>
      </c>
      <c r="M239" s="128" t="s">
        <v>69</v>
      </c>
      <c r="N239" s="128" t="s">
        <v>69</v>
      </c>
      <c r="O239" s="128" t="s">
        <v>69</v>
      </c>
      <c r="P239" s="128" t="s">
        <v>69</v>
      </c>
      <c r="Q239" s="128" t="s">
        <v>69</v>
      </c>
      <c r="R239" s="128" t="s">
        <v>69</v>
      </c>
      <c r="S239" s="128" t="s">
        <v>69</v>
      </c>
      <c r="T239" s="128" t="s">
        <v>69</v>
      </c>
      <c r="U239" s="128" t="s">
        <v>69</v>
      </c>
      <c r="V239" s="128" t="s">
        <v>69</v>
      </c>
      <c r="W239" s="128" t="s">
        <v>69</v>
      </c>
      <c r="X239" s="128" t="s">
        <v>69</v>
      </c>
      <c r="Y239" s="128" t="s">
        <v>69</v>
      </c>
      <c r="Z239" s="128">
        <v>1</v>
      </c>
      <c r="AA239" s="128" t="s">
        <v>69</v>
      </c>
      <c r="AB239" s="131" t="s">
        <v>69</v>
      </c>
      <c r="AE239">
        <v>178</v>
      </c>
    </row>
    <row r="240" spans="1:31" ht="15" x14ac:dyDescent="0.25">
      <c r="A240" s="136" t="str">
        <f t="shared" si="33"/>
        <v>(179) MAE 5260:  Design for Manufacture and Assembly (S 1cr)</v>
      </c>
      <c r="B240" s="117" t="s">
        <v>231</v>
      </c>
      <c r="C240" s="127">
        <v>1</v>
      </c>
      <c r="D240" s="128">
        <v>0</v>
      </c>
      <c r="E240" s="128">
        <v>0</v>
      </c>
      <c r="F240" s="128" t="s">
        <v>5</v>
      </c>
      <c r="G240" s="122">
        <f t="shared" si="36"/>
        <v>1</v>
      </c>
      <c r="H240" s="35">
        <f t="shared" si="22"/>
        <v>1</v>
      </c>
      <c r="I240" s="128" t="s">
        <v>69</v>
      </c>
      <c r="J240" s="128" t="s">
        <v>69</v>
      </c>
      <c r="K240" s="128" t="s">
        <v>69</v>
      </c>
      <c r="L240" s="128" t="s">
        <v>69</v>
      </c>
      <c r="M240" s="128" t="s">
        <v>69</v>
      </c>
      <c r="N240" s="128" t="s">
        <v>69</v>
      </c>
      <c r="O240" s="128" t="s">
        <v>69</v>
      </c>
      <c r="P240" s="128" t="s">
        <v>69</v>
      </c>
      <c r="Q240" s="128" t="s">
        <v>69</v>
      </c>
      <c r="R240" s="128" t="s">
        <v>69</v>
      </c>
      <c r="S240" s="128" t="s">
        <v>69</v>
      </c>
      <c r="T240" s="128" t="s">
        <v>69</v>
      </c>
      <c r="U240" s="128" t="s">
        <v>69</v>
      </c>
      <c r="V240" s="128" t="s">
        <v>69</v>
      </c>
      <c r="W240" s="128" t="s">
        <v>69</v>
      </c>
      <c r="X240" s="128" t="s">
        <v>69</v>
      </c>
      <c r="Y240" s="128" t="s">
        <v>69</v>
      </c>
      <c r="Z240" s="128">
        <v>1</v>
      </c>
      <c r="AA240" s="128" t="s">
        <v>69</v>
      </c>
      <c r="AB240" s="131" t="s">
        <v>69</v>
      </c>
      <c r="AE240">
        <v>179</v>
      </c>
    </row>
    <row r="241" spans="1:31" ht="15" x14ac:dyDescent="0.25">
      <c r="A241" s="136" t="str">
        <f t="shared" si="33"/>
        <v>(180) MAE 5270:  Design Failure Modes and Effects Analysis (DFMEA) (F 1cr)</v>
      </c>
      <c r="B241" s="117" t="s">
        <v>234</v>
      </c>
      <c r="C241" s="127">
        <v>1</v>
      </c>
      <c r="D241" s="128">
        <v>0</v>
      </c>
      <c r="E241" s="128">
        <v>0</v>
      </c>
      <c r="F241" s="128" t="s">
        <v>6</v>
      </c>
      <c r="G241" s="122">
        <f t="shared" si="36"/>
        <v>1</v>
      </c>
      <c r="H241" s="35">
        <f t="shared" si="22"/>
        <v>1</v>
      </c>
      <c r="I241" s="128" t="s">
        <v>69</v>
      </c>
      <c r="J241" s="128" t="s">
        <v>69</v>
      </c>
      <c r="K241" s="128" t="s">
        <v>69</v>
      </c>
      <c r="L241" s="128" t="s">
        <v>69</v>
      </c>
      <c r="M241" s="128" t="s">
        <v>69</v>
      </c>
      <c r="N241" s="128" t="s">
        <v>69</v>
      </c>
      <c r="O241" s="128" t="s">
        <v>69</v>
      </c>
      <c r="P241" s="128" t="s">
        <v>69</v>
      </c>
      <c r="Q241" s="128" t="s">
        <v>69</v>
      </c>
      <c r="R241" s="128" t="s">
        <v>69</v>
      </c>
      <c r="S241" s="128" t="s">
        <v>69</v>
      </c>
      <c r="T241" s="128" t="s">
        <v>69</v>
      </c>
      <c r="U241" s="128" t="s">
        <v>69</v>
      </c>
      <c r="V241" s="128" t="s">
        <v>69</v>
      </c>
      <c r="W241" s="128" t="s">
        <v>69</v>
      </c>
      <c r="X241" s="128" t="s">
        <v>69</v>
      </c>
      <c r="Y241" s="128" t="s">
        <v>69</v>
      </c>
      <c r="Z241" s="128">
        <v>1</v>
      </c>
      <c r="AA241" s="128" t="s">
        <v>69</v>
      </c>
      <c r="AB241" s="131" t="s">
        <v>69</v>
      </c>
      <c r="AE241">
        <v>180</v>
      </c>
    </row>
    <row r="242" spans="1:31" ht="15" x14ac:dyDescent="0.25">
      <c r="A242" s="136" t="str">
        <f t="shared" si="33"/>
        <v>(181) NBA 6100:  Applied Operations Strategy (F 1.5cr)</v>
      </c>
      <c r="B242" s="117" t="s">
        <v>228</v>
      </c>
      <c r="C242" s="127">
        <v>1.5</v>
      </c>
      <c r="D242" s="128">
        <v>0</v>
      </c>
      <c r="E242" s="128">
        <v>1.5</v>
      </c>
      <c r="F242" s="128" t="s">
        <v>6</v>
      </c>
      <c r="G242" s="122">
        <f t="shared" si="36"/>
        <v>1</v>
      </c>
      <c r="H242" s="35">
        <f t="shared" si="22"/>
        <v>1</v>
      </c>
      <c r="I242" s="128" t="s">
        <v>69</v>
      </c>
      <c r="J242" s="128" t="s">
        <v>69</v>
      </c>
      <c r="K242" s="128" t="s">
        <v>69</v>
      </c>
      <c r="L242" s="128" t="s">
        <v>69</v>
      </c>
      <c r="M242" s="128" t="s">
        <v>69</v>
      </c>
      <c r="N242" s="128" t="s">
        <v>69</v>
      </c>
      <c r="O242" s="128" t="s">
        <v>69</v>
      </c>
      <c r="P242" s="128" t="s">
        <v>69</v>
      </c>
      <c r="Q242" s="128" t="s">
        <v>69</v>
      </c>
      <c r="R242" s="128" t="s">
        <v>69</v>
      </c>
      <c r="S242" s="128" t="s">
        <v>69</v>
      </c>
      <c r="T242" s="128" t="s">
        <v>69</v>
      </c>
      <c r="U242" s="128" t="s">
        <v>69</v>
      </c>
      <c r="V242" s="128" t="s">
        <v>69</v>
      </c>
      <c r="W242" s="128" t="s">
        <v>69</v>
      </c>
      <c r="X242" s="128" t="s">
        <v>69</v>
      </c>
      <c r="Y242" s="128" t="s">
        <v>69</v>
      </c>
      <c r="Z242" s="128">
        <v>1</v>
      </c>
      <c r="AA242" s="128" t="s">
        <v>69</v>
      </c>
      <c r="AB242" s="131" t="s">
        <v>69</v>
      </c>
      <c r="AE242">
        <v>181</v>
      </c>
    </row>
    <row r="243" spans="1:31" ht="15" x14ac:dyDescent="0.25">
      <c r="A243" s="136" t="str">
        <f t="shared" si="33"/>
        <v>(182) NBA 6410:  Supply Chain Strategy (S 1.5cr)</v>
      </c>
      <c r="B243" s="117" t="s">
        <v>229</v>
      </c>
      <c r="C243" s="127">
        <v>1.5</v>
      </c>
      <c r="D243" s="128">
        <v>0</v>
      </c>
      <c r="E243" s="128">
        <v>1.5</v>
      </c>
      <c r="F243" s="128" t="s">
        <v>5</v>
      </c>
      <c r="G243" s="122">
        <f t="shared" si="36"/>
        <v>1</v>
      </c>
      <c r="H243" s="35">
        <f t="shared" si="22"/>
        <v>1</v>
      </c>
      <c r="I243" s="128" t="s">
        <v>69</v>
      </c>
      <c r="J243" s="128" t="s">
        <v>69</v>
      </c>
      <c r="K243" s="128" t="s">
        <v>69</v>
      </c>
      <c r="L243" s="128" t="s">
        <v>69</v>
      </c>
      <c r="M243" s="128" t="s">
        <v>69</v>
      </c>
      <c r="N243" s="128" t="s">
        <v>69</v>
      </c>
      <c r="O243" s="128" t="s">
        <v>69</v>
      </c>
      <c r="P243" s="128" t="s">
        <v>69</v>
      </c>
      <c r="Q243" s="128" t="s">
        <v>69</v>
      </c>
      <c r="R243" s="128" t="s">
        <v>69</v>
      </c>
      <c r="S243" s="128" t="s">
        <v>69</v>
      </c>
      <c r="T243" s="128" t="s">
        <v>69</v>
      </c>
      <c r="U243" s="128" t="s">
        <v>69</v>
      </c>
      <c r="V243" s="128" t="s">
        <v>69</v>
      </c>
      <c r="W243" s="128" t="s">
        <v>69</v>
      </c>
      <c r="X243" s="128" t="s">
        <v>69</v>
      </c>
      <c r="Y243" s="128" t="s">
        <v>69</v>
      </c>
      <c r="Z243" s="128">
        <v>1</v>
      </c>
      <c r="AA243" s="128" t="s">
        <v>69</v>
      </c>
      <c r="AB243" s="131" t="s">
        <v>69</v>
      </c>
      <c r="AE243">
        <v>182</v>
      </c>
    </row>
    <row r="244" spans="1:31" ht="15" x14ac:dyDescent="0.25">
      <c r="A244" s="136" t="str">
        <f t="shared" si="33"/>
        <v>(183) NBA 6420:  Supply Chain Analytics (F 1.5cr)</v>
      </c>
      <c r="B244" s="117" t="s">
        <v>230</v>
      </c>
      <c r="C244" s="127">
        <v>1.5</v>
      </c>
      <c r="D244" s="128">
        <v>0</v>
      </c>
      <c r="E244" s="128">
        <v>1.5</v>
      </c>
      <c r="F244" s="128" t="s">
        <v>6</v>
      </c>
      <c r="G244" s="122">
        <f t="shared" si="36"/>
        <v>1</v>
      </c>
      <c r="H244" s="35">
        <f t="shared" si="22"/>
        <v>1</v>
      </c>
      <c r="I244" s="128" t="s">
        <v>69</v>
      </c>
      <c r="J244" s="128" t="s">
        <v>69</v>
      </c>
      <c r="K244" s="128" t="s">
        <v>69</v>
      </c>
      <c r="L244" s="128" t="s">
        <v>69</v>
      </c>
      <c r="M244" s="128" t="s">
        <v>69</v>
      </c>
      <c r="N244" s="128" t="s">
        <v>69</v>
      </c>
      <c r="O244" s="128" t="s">
        <v>69</v>
      </c>
      <c r="P244" s="128" t="s">
        <v>69</v>
      </c>
      <c r="Q244" s="128" t="s">
        <v>69</v>
      </c>
      <c r="R244" s="128" t="s">
        <v>69</v>
      </c>
      <c r="S244" s="128" t="s">
        <v>69</v>
      </c>
      <c r="T244" s="128" t="s">
        <v>69</v>
      </c>
      <c r="U244" s="128" t="s">
        <v>69</v>
      </c>
      <c r="V244" s="128" t="s">
        <v>69</v>
      </c>
      <c r="W244" s="128" t="s">
        <v>69</v>
      </c>
      <c r="X244" s="128" t="s">
        <v>69</v>
      </c>
      <c r="Y244" s="128" t="s">
        <v>69</v>
      </c>
      <c r="Z244" s="128">
        <v>1</v>
      </c>
      <c r="AA244" s="128" t="s">
        <v>69</v>
      </c>
      <c r="AB244" s="131" t="s">
        <v>69</v>
      </c>
      <c r="AE244">
        <v>183</v>
      </c>
    </row>
    <row r="245" spans="1:31" ht="15" x14ac:dyDescent="0.25">
      <c r="A245" s="136" t="str">
        <f t="shared" si="33"/>
        <v>(184) ORIE 5126:  Principles of Supply Chain Management (S 4cr)</v>
      </c>
      <c r="B245" s="117" t="s">
        <v>141</v>
      </c>
      <c r="C245" s="127">
        <v>4</v>
      </c>
      <c r="D245" s="128">
        <v>4</v>
      </c>
      <c r="E245" s="128">
        <v>0</v>
      </c>
      <c r="F245" s="128" t="s">
        <v>5</v>
      </c>
      <c r="G245" s="122">
        <f t="shared" si="36"/>
        <v>1</v>
      </c>
      <c r="H245" s="35">
        <f t="shared" si="22"/>
        <v>5</v>
      </c>
      <c r="I245" s="128" t="s">
        <v>69</v>
      </c>
      <c r="J245" s="128" t="s">
        <v>69</v>
      </c>
      <c r="K245" s="128" t="s">
        <v>69</v>
      </c>
      <c r="L245" s="128" t="s">
        <v>69</v>
      </c>
      <c r="M245" s="128">
        <v>1</v>
      </c>
      <c r="N245" s="128">
        <v>1</v>
      </c>
      <c r="O245" s="128" t="s">
        <v>69</v>
      </c>
      <c r="P245" s="128" t="s">
        <v>69</v>
      </c>
      <c r="Q245" s="128" t="s">
        <v>69</v>
      </c>
      <c r="R245" s="128" t="s">
        <v>69</v>
      </c>
      <c r="S245" s="128" t="s">
        <v>69</v>
      </c>
      <c r="T245" s="128" t="s">
        <v>69</v>
      </c>
      <c r="U245" s="128" t="s">
        <v>69</v>
      </c>
      <c r="V245" s="128" t="s">
        <v>69</v>
      </c>
      <c r="W245" s="128" t="s">
        <v>69</v>
      </c>
      <c r="X245" s="128">
        <v>1</v>
      </c>
      <c r="Y245" s="128" t="s">
        <v>69</v>
      </c>
      <c r="Z245" s="128">
        <v>1</v>
      </c>
      <c r="AA245" s="128">
        <v>1</v>
      </c>
      <c r="AB245" s="131" t="s">
        <v>69</v>
      </c>
      <c r="AE245">
        <v>184</v>
      </c>
    </row>
    <row r="246" spans="1:31" ht="15" x14ac:dyDescent="0.25">
      <c r="A246" s="136" t="str">
        <f t="shared" si="33"/>
        <v>(185) ORIE 5130:  Service System Modeling and Design (S 4cr)</v>
      </c>
      <c r="B246" s="117" t="s">
        <v>153</v>
      </c>
      <c r="C246" s="127">
        <v>4</v>
      </c>
      <c r="D246" s="128">
        <v>4</v>
      </c>
      <c r="E246" s="128">
        <v>0</v>
      </c>
      <c r="F246" s="128" t="s">
        <v>5</v>
      </c>
      <c r="G246" s="122">
        <f t="shared" si="36"/>
        <v>1</v>
      </c>
      <c r="H246" s="35">
        <f t="shared" si="22"/>
        <v>3</v>
      </c>
      <c r="I246" s="128" t="s">
        <v>69</v>
      </c>
      <c r="J246" s="128" t="s">
        <v>69</v>
      </c>
      <c r="K246" s="128" t="s">
        <v>69</v>
      </c>
      <c r="L246" s="128" t="s">
        <v>69</v>
      </c>
      <c r="M246" s="128" t="s">
        <v>69</v>
      </c>
      <c r="N246" s="128">
        <v>1</v>
      </c>
      <c r="O246" s="128" t="s">
        <v>69</v>
      </c>
      <c r="P246" s="128" t="s">
        <v>69</v>
      </c>
      <c r="Q246" s="128"/>
      <c r="R246" s="128" t="s">
        <v>69</v>
      </c>
      <c r="S246" s="128" t="s">
        <v>69</v>
      </c>
      <c r="T246" s="128" t="s">
        <v>69</v>
      </c>
      <c r="U246" s="128" t="s">
        <v>69</v>
      </c>
      <c r="V246" s="128" t="s">
        <v>69</v>
      </c>
      <c r="W246" s="128" t="s">
        <v>69</v>
      </c>
      <c r="X246" s="128">
        <v>1</v>
      </c>
      <c r="Y246" s="128" t="s">
        <v>69</v>
      </c>
      <c r="Z246" s="128">
        <v>1</v>
      </c>
      <c r="AA246" s="128" t="s">
        <v>69</v>
      </c>
      <c r="AB246" s="131" t="s">
        <v>69</v>
      </c>
      <c r="AE246">
        <v>185</v>
      </c>
    </row>
    <row r="247" spans="1:31" ht="15" x14ac:dyDescent="0.25">
      <c r="A247" s="136" t="str">
        <f t="shared" si="33"/>
        <v>(186) ORIE 5140:  Model Based Systems Engineering (F 4cr)</v>
      </c>
      <c r="B247" s="117" t="s">
        <v>221</v>
      </c>
      <c r="C247" s="127">
        <v>4</v>
      </c>
      <c r="D247" s="128">
        <v>4</v>
      </c>
      <c r="E247" s="128">
        <v>0</v>
      </c>
      <c r="F247" s="128" t="s">
        <v>6</v>
      </c>
      <c r="G247" s="122">
        <f t="shared" si="36"/>
        <v>1</v>
      </c>
      <c r="H247" s="35">
        <f t="shared" si="22"/>
        <v>3</v>
      </c>
      <c r="I247" s="128" t="s">
        <v>69</v>
      </c>
      <c r="J247" s="128" t="s">
        <v>69</v>
      </c>
      <c r="K247" s="128" t="s">
        <v>69</v>
      </c>
      <c r="L247" s="128" t="s">
        <v>69</v>
      </c>
      <c r="M247" s="128" t="s">
        <v>69</v>
      </c>
      <c r="N247" s="128" t="s">
        <v>69</v>
      </c>
      <c r="O247" s="128" t="s">
        <v>69</v>
      </c>
      <c r="P247" s="128" t="s">
        <v>69</v>
      </c>
      <c r="Q247" s="128" t="s">
        <v>69</v>
      </c>
      <c r="R247" s="128" t="s">
        <v>69</v>
      </c>
      <c r="S247" s="128" t="s">
        <v>69</v>
      </c>
      <c r="T247" s="128" t="s">
        <v>69</v>
      </c>
      <c r="U247" s="128" t="s">
        <v>69</v>
      </c>
      <c r="V247" s="128" t="s">
        <v>69</v>
      </c>
      <c r="W247" s="128">
        <v>1</v>
      </c>
      <c r="X247" s="128" t="s">
        <v>69</v>
      </c>
      <c r="Y247" s="128" t="s">
        <v>69</v>
      </c>
      <c r="Z247" s="128">
        <v>1</v>
      </c>
      <c r="AA247" s="128" t="s">
        <v>69</v>
      </c>
      <c r="AB247" s="131">
        <v>1</v>
      </c>
      <c r="AE247">
        <v>186</v>
      </c>
    </row>
    <row r="248" spans="1:31" ht="15" x14ac:dyDescent="0.25">
      <c r="A248" s="136" t="str">
        <f t="shared" si="33"/>
        <v>(187) ORIE 5340:  Applications of Optimization: Modeling and Computation (F 4cr)</v>
      </c>
      <c r="B248" s="117" t="s">
        <v>143</v>
      </c>
      <c r="C248" s="127">
        <v>4</v>
      </c>
      <c r="D248" s="128">
        <v>4</v>
      </c>
      <c r="E248" s="128">
        <v>0</v>
      </c>
      <c r="F248" s="128" t="s">
        <v>6</v>
      </c>
      <c r="G248" s="122">
        <f t="shared" si="36"/>
        <v>1</v>
      </c>
      <c r="H248" s="35">
        <f t="shared" si="22"/>
        <v>2</v>
      </c>
      <c r="I248" s="128" t="s">
        <v>69</v>
      </c>
      <c r="J248" s="128" t="s">
        <v>69</v>
      </c>
      <c r="K248" s="128" t="s">
        <v>69</v>
      </c>
      <c r="L248" s="128" t="s">
        <v>69</v>
      </c>
      <c r="M248" s="128">
        <v>1</v>
      </c>
      <c r="N248" s="128" t="s">
        <v>69</v>
      </c>
      <c r="O248" s="128" t="s">
        <v>69</v>
      </c>
      <c r="P248" s="128" t="s">
        <v>69</v>
      </c>
      <c r="Q248" s="128" t="s">
        <v>69</v>
      </c>
      <c r="R248" s="128" t="s">
        <v>69</v>
      </c>
      <c r="S248" s="128" t="s">
        <v>69</v>
      </c>
      <c r="T248" s="128" t="s">
        <v>69</v>
      </c>
      <c r="U248" s="128" t="s">
        <v>69</v>
      </c>
      <c r="V248" s="128" t="s">
        <v>69</v>
      </c>
      <c r="W248" s="128" t="s">
        <v>69</v>
      </c>
      <c r="X248" s="128" t="s">
        <v>69</v>
      </c>
      <c r="Y248" s="128" t="s">
        <v>69</v>
      </c>
      <c r="Z248" s="128">
        <v>1</v>
      </c>
      <c r="AA248" s="128" t="s">
        <v>69</v>
      </c>
      <c r="AB248" s="131" t="s">
        <v>69</v>
      </c>
      <c r="AE248">
        <v>187</v>
      </c>
    </row>
    <row r="249" spans="1:31" ht="15" x14ac:dyDescent="0.25">
      <c r="A249" s="136" t="str">
        <f t="shared" si="33"/>
        <v>(188) SYSEN 5140:  Economic and Financial Decisions for Engineers (S 3cr)</v>
      </c>
      <c r="B249" s="117" t="s">
        <v>216</v>
      </c>
      <c r="C249" s="127">
        <v>3</v>
      </c>
      <c r="D249" s="128">
        <v>0</v>
      </c>
      <c r="E249" s="128">
        <v>0</v>
      </c>
      <c r="F249" s="128" t="s">
        <v>5</v>
      </c>
      <c r="G249" s="122">
        <f t="shared" si="36"/>
        <v>1</v>
      </c>
      <c r="H249" s="35">
        <f t="shared" si="22"/>
        <v>2</v>
      </c>
      <c r="I249" s="128" t="s">
        <v>69</v>
      </c>
      <c r="J249" s="128" t="s">
        <v>69</v>
      </c>
      <c r="K249" s="128" t="s">
        <v>69</v>
      </c>
      <c r="L249" s="128" t="s">
        <v>69</v>
      </c>
      <c r="M249" s="128" t="s">
        <v>69</v>
      </c>
      <c r="N249" s="128" t="s">
        <v>69</v>
      </c>
      <c r="O249" s="128" t="s">
        <v>69</v>
      </c>
      <c r="P249" s="128" t="s">
        <v>69</v>
      </c>
      <c r="Q249" s="128" t="s">
        <v>69</v>
      </c>
      <c r="R249" s="128" t="s">
        <v>69</v>
      </c>
      <c r="S249" s="128" t="s">
        <v>69</v>
      </c>
      <c r="T249" s="128" t="s">
        <v>69</v>
      </c>
      <c r="U249" s="128" t="s">
        <v>69</v>
      </c>
      <c r="V249" s="128">
        <v>1</v>
      </c>
      <c r="W249" s="128" t="s">
        <v>69</v>
      </c>
      <c r="X249" s="128" t="s">
        <v>69</v>
      </c>
      <c r="Y249" s="128" t="s">
        <v>69</v>
      </c>
      <c r="Z249" s="128">
        <v>1</v>
      </c>
      <c r="AA249" s="128" t="s">
        <v>69</v>
      </c>
      <c r="AB249" s="131" t="s">
        <v>69</v>
      </c>
      <c r="AE249">
        <v>188</v>
      </c>
    </row>
    <row r="250" spans="1:31" ht="15" x14ac:dyDescent="0.25">
      <c r="A250" s="136" t="str">
        <f t="shared" si="33"/>
        <v>(189) SYSEN 5300:  Systems Engineering and Six Sigma for the Design and Operation of Reliable Systems (F 3cr)</v>
      </c>
      <c r="B250" s="117" t="s">
        <v>222</v>
      </c>
      <c r="C250" s="127">
        <v>3</v>
      </c>
      <c r="D250" s="128">
        <v>0</v>
      </c>
      <c r="E250" s="128">
        <v>0</v>
      </c>
      <c r="F250" s="128" t="s">
        <v>6</v>
      </c>
      <c r="G250" s="122">
        <f t="shared" si="36"/>
        <v>1</v>
      </c>
      <c r="H250" s="35">
        <f t="shared" si="22"/>
        <v>2</v>
      </c>
      <c r="I250" s="128" t="s">
        <v>69</v>
      </c>
      <c r="J250" s="128" t="s">
        <v>69</v>
      </c>
      <c r="K250" s="128" t="s">
        <v>69</v>
      </c>
      <c r="L250" s="128" t="s">
        <v>69</v>
      </c>
      <c r="M250" s="128" t="s">
        <v>69</v>
      </c>
      <c r="N250" s="128" t="s">
        <v>69</v>
      </c>
      <c r="O250" s="128" t="s">
        <v>69</v>
      </c>
      <c r="P250" s="128" t="s">
        <v>69</v>
      </c>
      <c r="Q250" s="128" t="s">
        <v>69</v>
      </c>
      <c r="R250" s="128" t="s">
        <v>69</v>
      </c>
      <c r="S250" s="128" t="s">
        <v>69</v>
      </c>
      <c r="T250" s="128" t="s">
        <v>69</v>
      </c>
      <c r="U250" s="128" t="s">
        <v>69</v>
      </c>
      <c r="V250" s="128" t="s">
        <v>69</v>
      </c>
      <c r="W250" s="128">
        <v>1</v>
      </c>
      <c r="X250" s="128" t="s">
        <v>69</v>
      </c>
      <c r="Y250" s="128" t="s">
        <v>69</v>
      </c>
      <c r="Z250" s="128">
        <v>1</v>
      </c>
      <c r="AA250" s="128" t="s">
        <v>69</v>
      </c>
      <c r="AB250" s="131" t="s">
        <v>69</v>
      </c>
      <c r="AE250">
        <v>189</v>
      </c>
    </row>
    <row r="251" spans="1:31" ht="15" x14ac:dyDescent="0.25">
      <c r="A251" s="136" t="str">
        <f t="shared" si="33"/>
        <v>(190) SYSEN 5930:  Project Management and Leadership for Complex Systems (F 4cr)</v>
      </c>
      <c r="B251" s="117" t="s">
        <v>223</v>
      </c>
      <c r="C251" s="127">
        <v>4</v>
      </c>
      <c r="D251" s="128">
        <v>0</v>
      </c>
      <c r="E251" s="128">
        <v>0</v>
      </c>
      <c r="F251" s="128" t="s">
        <v>6</v>
      </c>
      <c r="G251" s="122">
        <f t="shared" si="36"/>
        <v>1</v>
      </c>
      <c r="H251" s="35">
        <f t="shared" si="22"/>
        <v>2</v>
      </c>
      <c r="I251" s="128" t="s">
        <v>69</v>
      </c>
      <c r="J251" s="128" t="s">
        <v>69</v>
      </c>
      <c r="K251" s="128" t="s">
        <v>69</v>
      </c>
      <c r="L251" s="128" t="s">
        <v>69</v>
      </c>
      <c r="M251" s="128" t="s">
        <v>69</v>
      </c>
      <c r="N251" s="128" t="s">
        <v>69</v>
      </c>
      <c r="O251" s="128" t="s">
        <v>69</v>
      </c>
      <c r="P251" s="128" t="s">
        <v>69</v>
      </c>
      <c r="Q251" s="128" t="s">
        <v>69</v>
      </c>
      <c r="R251" s="128" t="s">
        <v>69</v>
      </c>
      <c r="S251" s="128" t="s">
        <v>69</v>
      </c>
      <c r="T251" s="128" t="s">
        <v>69</v>
      </c>
      <c r="U251" s="128" t="s">
        <v>69</v>
      </c>
      <c r="V251" s="128" t="s">
        <v>69</v>
      </c>
      <c r="W251" s="128">
        <v>1</v>
      </c>
      <c r="X251" s="128" t="s">
        <v>69</v>
      </c>
      <c r="Y251" s="128" t="s">
        <v>69</v>
      </c>
      <c r="Z251" s="128">
        <v>1</v>
      </c>
      <c r="AA251" s="128" t="s">
        <v>69</v>
      </c>
      <c r="AB251" s="131" t="s">
        <v>69</v>
      </c>
      <c r="AE251">
        <v>190</v>
      </c>
    </row>
    <row r="252" spans="1:31" x14ac:dyDescent="0.2">
      <c r="A252" s="116" t="str">
        <f>"("&amp;TEXT(AE252,0)&amp;")"</f>
        <v>(191)</v>
      </c>
      <c r="B252" s="118" t="s">
        <v>127</v>
      </c>
      <c r="C252" s="120"/>
      <c r="D252" s="121"/>
      <c r="E252" s="121"/>
      <c r="F252" s="121"/>
      <c r="G252" s="122"/>
      <c r="H252" s="35"/>
      <c r="I252" s="121"/>
      <c r="J252" s="121"/>
      <c r="K252" s="121"/>
      <c r="L252" s="121"/>
      <c r="M252" s="121"/>
      <c r="N252" s="121"/>
      <c r="O252" s="121"/>
      <c r="P252" s="121"/>
      <c r="Q252" s="121"/>
      <c r="R252" s="121"/>
      <c r="S252" s="121"/>
      <c r="T252" s="121"/>
      <c r="U252" s="121"/>
      <c r="V252" s="121"/>
      <c r="W252" s="121"/>
      <c r="X252" s="121"/>
      <c r="Y252" s="121"/>
      <c r="Z252" s="121"/>
      <c r="AA252" s="121"/>
      <c r="AB252" s="129"/>
      <c r="AE252">
        <v>191</v>
      </c>
    </row>
    <row r="253" spans="1:31" x14ac:dyDescent="0.2">
      <c r="A253" s="134" t="str">
        <f>"("&amp;TEXT(AE253,0)&amp;")  &gt;&gt;&gt;SSO: STRATEGIC OPERATIONS COURSES"</f>
        <v>(192)  &gt;&gt;&gt;SSO: STRATEGIC OPERATIONS COURSES</v>
      </c>
      <c r="B253" s="119" t="s">
        <v>98</v>
      </c>
      <c r="C253" s="120"/>
      <c r="D253" s="121"/>
      <c r="E253" s="121"/>
      <c r="F253" s="121"/>
      <c r="G253" s="122"/>
      <c r="H253" s="35"/>
      <c r="I253" s="121"/>
      <c r="J253" s="121"/>
      <c r="K253" s="121"/>
      <c r="L253" s="121"/>
      <c r="M253" s="121"/>
      <c r="N253" s="121"/>
      <c r="O253" s="121"/>
      <c r="P253" s="121"/>
      <c r="Q253" s="121"/>
      <c r="R253" s="121"/>
      <c r="S253" s="121"/>
      <c r="T253" s="121"/>
      <c r="U253" s="121"/>
      <c r="V253" s="121"/>
      <c r="W253" s="121"/>
      <c r="X253" s="121"/>
      <c r="Y253" s="121"/>
      <c r="Z253" s="121"/>
      <c r="AA253" s="121"/>
      <c r="AB253" s="129"/>
      <c r="AE253">
        <v>192</v>
      </c>
    </row>
    <row r="254" spans="1:31" ht="15" x14ac:dyDescent="0.25">
      <c r="A254" s="136" t="str">
        <f t="shared" ref="A254:A262" si="39">"("&amp;TEXT(AE254,0)&amp;") "&amp;B254&amp;" ("&amp;F254&amp;" "&amp;C254&amp;"cr)"</f>
        <v>(193) NBA 5020:  Managerial Accounting and Reporting I: Fundamentals of Cost Analysis (S 1.5cr)</v>
      </c>
      <c r="B254" s="137" t="s">
        <v>355</v>
      </c>
      <c r="C254" s="141">
        <v>1.5</v>
      </c>
      <c r="D254" s="141">
        <v>0</v>
      </c>
      <c r="E254" s="141">
        <v>1.5</v>
      </c>
      <c r="F254" s="142" t="s">
        <v>5</v>
      </c>
      <c r="G254" s="122">
        <f t="shared" ref="G254" si="40">COUNTIF(CourseList, A254)</f>
        <v>1</v>
      </c>
      <c r="H254" s="35">
        <f t="shared" ref="H254" si="41">SUM(I254:AB254)</f>
        <v>2</v>
      </c>
      <c r="I254" s="141" t="s">
        <v>69</v>
      </c>
      <c r="J254" s="141" t="s">
        <v>69</v>
      </c>
      <c r="K254" s="141" t="s">
        <v>69</v>
      </c>
      <c r="L254" s="141" t="s">
        <v>69</v>
      </c>
      <c r="M254" s="141" t="s">
        <v>69</v>
      </c>
      <c r="N254" s="141" t="s">
        <v>69</v>
      </c>
      <c r="O254" s="141" t="s">
        <v>69</v>
      </c>
      <c r="P254" s="141" t="s">
        <v>69</v>
      </c>
      <c r="Q254" s="141" t="s">
        <v>69</v>
      </c>
      <c r="R254" s="141" t="s">
        <v>69</v>
      </c>
      <c r="S254" s="141" t="s">
        <v>69</v>
      </c>
      <c r="T254" s="141" t="s">
        <v>69</v>
      </c>
      <c r="U254" s="141" t="s">
        <v>69</v>
      </c>
      <c r="V254" s="141" t="s">
        <v>69</v>
      </c>
      <c r="W254" s="141" t="s">
        <v>69</v>
      </c>
      <c r="X254" s="141" t="s">
        <v>69</v>
      </c>
      <c r="Y254" s="141">
        <v>1</v>
      </c>
      <c r="Z254" s="141" t="s">
        <v>69</v>
      </c>
      <c r="AA254" s="141">
        <v>1</v>
      </c>
      <c r="AB254" s="141" t="s">
        <v>69</v>
      </c>
      <c r="AE254">
        <v>193</v>
      </c>
    </row>
    <row r="255" spans="1:31" ht="15" x14ac:dyDescent="0.25">
      <c r="A255" s="136" t="str">
        <f t="shared" si="39"/>
        <v>(194) NBA 5330:  Management Cases (F/S 1.5cr)</v>
      </c>
      <c r="B255" s="117" t="s">
        <v>235</v>
      </c>
      <c r="C255" s="127">
        <v>1.5</v>
      </c>
      <c r="D255" s="128">
        <v>0</v>
      </c>
      <c r="E255" s="128">
        <v>1.5</v>
      </c>
      <c r="F255" s="128" t="s">
        <v>8</v>
      </c>
      <c r="G255" s="122">
        <f t="shared" ref="G255:G262" si="42">COUNTIF(CourseList, A255)</f>
        <v>1</v>
      </c>
      <c r="H255" s="35">
        <f t="shared" si="22"/>
        <v>1</v>
      </c>
      <c r="I255" s="128" t="s">
        <v>69</v>
      </c>
      <c r="J255" s="128" t="s">
        <v>69</v>
      </c>
      <c r="K255" s="128" t="s">
        <v>69</v>
      </c>
      <c r="L255" s="128" t="s">
        <v>69</v>
      </c>
      <c r="M255" s="128" t="s">
        <v>69</v>
      </c>
      <c r="N255" s="128" t="s">
        <v>69</v>
      </c>
      <c r="O255" s="128" t="s">
        <v>69</v>
      </c>
      <c r="P255" s="128" t="s">
        <v>69</v>
      </c>
      <c r="Q255" s="128" t="s">
        <v>69</v>
      </c>
      <c r="R255" s="128" t="s">
        <v>69</v>
      </c>
      <c r="S255" s="128" t="s">
        <v>69</v>
      </c>
      <c r="T255" s="128" t="s">
        <v>69</v>
      </c>
      <c r="U255" s="128" t="s">
        <v>69</v>
      </c>
      <c r="V255" s="128" t="s">
        <v>69</v>
      </c>
      <c r="W255" s="128" t="s">
        <v>69</v>
      </c>
      <c r="X255" s="128" t="s">
        <v>69</v>
      </c>
      <c r="Y255" s="128" t="s">
        <v>69</v>
      </c>
      <c r="Z255" s="128" t="s">
        <v>69</v>
      </c>
      <c r="AA255" s="128">
        <v>1</v>
      </c>
      <c r="AB255" s="131" t="s">
        <v>69</v>
      </c>
      <c r="AE255">
        <v>194</v>
      </c>
    </row>
    <row r="256" spans="1:31" ht="15" x14ac:dyDescent="0.25">
      <c r="A256" s="136" t="str">
        <f t="shared" si="39"/>
        <v>(195) NBA 5530:  Accounting and Financial Decision Making (S 3cr)</v>
      </c>
      <c r="B256" s="117" t="s">
        <v>227</v>
      </c>
      <c r="C256" s="127">
        <v>3</v>
      </c>
      <c r="D256" s="128">
        <v>0</v>
      </c>
      <c r="E256" s="128">
        <v>3</v>
      </c>
      <c r="F256" s="128" t="s">
        <v>5</v>
      </c>
      <c r="G256" s="122">
        <f t="shared" si="42"/>
        <v>1</v>
      </c>
      <c r="H256" s="35">
        <f t="shared" si="22"/>
        <v>2</v>
      </c>
      <c r="I256" s="128" t="s">
        <v>69</v>
      </c>
      <c r="J256" s="128" t="s">
        <v>69</v>
      </c>
      <c r="K256" s="128" t="s">
        <v>69</v>
      </c>
      <c r="L256" s="128" t="s">
        <v>69</v>
      </c>
      <c r="M256" s="128" t="s">
        <v>69</v>
      </c>
      <c r="N256" s="128" t="s">
        <v>69</v>
      </c>
      <c r="O256" s="128" t="s">
        <v>69</v>
      </c>
      <c r="P256" s="128" t="s">
        <v>69</v>
      </c>
      <c r="Q256" s="128" t="s">
        <v>69</v>
      </c>
      <c r="R256" s="128" t="s">
        <v>69</v>
      </c>
      <c r="S256" s="128" t="s">
        <v>69</v>
      </c>
      <c r="T256" s="128" t="s">
        <v>69</v>
      </c>
      <c r="U256" s="128" t="s">
        <v>69</v>
      </c>
      <c r="V256" s="128" t="s">
        <v>69</v>
      </c>
      <c r="W256" s="128" t="s">
        <v>69</v>
      </c>
      <c r="X256" s="128" t="s">
        <v>69</v>
      </c>
      <c r="Y256" s="128">
        <v>1</v>
      </c>
      <c r="Z256" s="128" t="s">
        <v>69</v>
      </c>
      <c r="AA256" s="128">
        <v>1</v>
      </c>
      <c r="AB256" s="131" t="s">
        <v>69</v>
      </c>
      <c r="AE256">
        <v>195</v>
      </c>
    </row>
    <row r="257" spans="1:31" ht="15" x14ac:dyDescent="0.25">
      <c r="A257" s="136" t="str">
        <f t="shared" si="39"/>
        <v>(196) NBA 5580:  Corporate Financial Policy (S 1.5cr)</v>
      </c>
      <c r="B257" s="117" t="s">
        <v>236</v>
      </c>
      <c r="C257" s="127">
        <v>1.5</v>
      </c>
      <c r="D257" s="128">
        <v>0</v>
      </c>
      <c r="E257" s="128">
        <v>1.5</v>
      </c>
      <c r="F257" s="128" t="s">
        <v>5</v>
      </c>
      <c r="G257" s="122">
        <f t="shared" si="42"/>
        <v>1</v>
      </c>
      <c r="H257" s="35">
        <f t="shared" si="22"/>
        <v>1</v>
      </c>
      <c r="I257" s="128" t="s">
        <v>69</v>
      </c>
      <c r="J257" s="128" t="s">
        <v>69</v>
      </c>
      <c r="K257" s="128" t="s">
        <v>69</v>
      </c>
      <c r="L257" s="128" t="s">
        <v>69</v>
      </c>
      <c r="M257" s="128" t="s">
        <v>69</v>
      </c>
      <c r="N257" s="128" t="s">
        <v>69</v>
      </c>
      <c r="O257" s="128" t="s">
        <v>69</v>
      </c>
      <c r="P257" s="128" t="s">
        <v>69</v>
      </c>
      <c r="Q257" s="128" t="s">
        <v>69</v>
      </c>
      <c r="R257" s="128" t="s">
        <v>69</v>
      </c>
      <c r="S257" s="128" t="s">
        <v>69</v>
      </c>
      <c r="T257" s="128" t="s">
        <v>69</v>
      </c>
      <c r="U257" s="128" t="s">
        <v>69</v>
      </c>
      <c r="V257" s="128" t="s">
        <v>69</v>
      </c>
      <c r="W257" s="128" t="s">
        <v>69</v>
      </c>
      <c r="X257" s="128" t="s">
        <v>69</v>
      </c>
      <c r="Y257" s="128" t="s">
        <v>69</v>
      </c>
      <c r="Z257" s="128" t="s">
        <v>69</v>
      </c>
      <c r="AA257" s="128">
        <v>1</v>
      </c>
      <c r="AB257" s="131" t="s">
        <v>69</v>
      </c>
      <c r="AE257">
        <v>196</v>
      </c>
    </row>
    <row r="258" spans="1:31" ht="15" x14ac:dyDescent="0.25">
      <c r="A258" s="136" t="str">
        <f t="shared" si="39"/>
        <v>(197) NBA 6070:  Designing Data Products (S 1.5cr)</v>
      </c>
      <c r="B258" s="137" t="s">
        <v>356</v>
      </c>
      <c r="C258" s="141">
        <v>1.5</v>
      </c>
      <c r="D258" s="141">
        <v>0</v>
      </c>
      <c r="E258" s="141">
        <v>1.5</v>
      </c>
      <c r="F258" s="142" t="s">
        <v>5</v>
      </c>
      <c r="G258" s="122">
        <f t="shared" ref="G258" si="43">COUNTIF(CourseList, A258)</f>
        <v>1</v>
      </c>
      <c r="H258" s="35">
        <f t="shared" ref="H258" si="44">SUM(I258:AB258)</f>
        <v>1</v>
      </c>
      <c r="I258" s="141" t="s">
        <v>69</v>
      </c>
      <c r="J258" s="141" t="s">
        <v>69</v>
      </c>
      <c r="K258" s="141" t="s">
        <v>69</v>
      </c>
      <c r="L258" s="141" t="s">
        <v>69</v>
      </c>
      <c r="M258" s="141" t="s">
        <v>69</v>
      </c>
      <c r="N258" s="141" t="s">
        <v>69</v>
      </c>
      <c r="O258" s="141" t="s">
        <v>69</v>
      </c>
      <c r="P258" s="141" t="s">
        <v>69</v>
      </c>
      <c r="Q258" s="141" t="s">
        <v>69</v>
      </c>
      <c r="R258" s="141" t="s">
        <v>69</v>
      </c>
      <c r="S258" s="141" t="s">
        <v>69</v>
      </c>
      <c r="T258" s="141" t="s">
        <v>69</v>
      </c>
      <c r="U258" s="141" t="s">
        <v>69</v>
      </c>
      <c r="V258" s="141" t="s">
        <v>69</v>
      </c>
      <c r="W258" s="141" t="s">
        <v>69</v>
      </c>
      <c r="X258" s="141" t="s">
        <v>69</v>
      </c>
      <c r="Y258" s="141" t="s">
        <v>69</v>
      </c>
      <c r="Z258" s="141" t="s">
        <v>69</v>
      </c>
      <c r="AA258" s="141">
        <v>1</v>
      </c>
      <c r="AB258" s="141" t="s">
        <v>69</v>
      </c>
      <c r="AC258" s="140" t="s">
        <v>69</v>
      </c>
      <c r="AE258">
        <v>197</v>
      </c>
    </row>
    <row r="259" spans="1:31" ht="15" x14ac:dyDescent="0.25">
      <c r="A259" s="136" t="str">
        <f t="shared" si="39"/>
        <v>(198) NBA 6500:  Strategic Operations Immersion Practicum (S 4cr)</v>
      </c>
      <c r="B259" s="117" t="s">
        <v>237</v>
      </c>
      <c r="C259" s="127">
        <v>4</v>
      </c>
      <c r="D259" s="128">
        <v>0</v>
      </c>
      <c r="E259" s="128">
        <v>4</v>
      </c>
      <c r="F259" s="128" t="s">
        <v>5</v>
      </c>
      <c r="G259" s="122">
        <f t="shared" si="42"/>
        <v>1</v>
      </c>
      <c r="H259" s="35">
        <f t="shared" si="22"/>
        <v>1</v>
      </c>
      <c r="I259" s="128" t="s">
        <v>69</v>
      </c>
      <c r="J259" s="128" t="s">
        <v>69</v>
      </c>
      <c r="K259" s="128" t="s">
        <v>69</v>
      </c>
      <c r="L259" s="128" t="s">
        <v>69</v>
      </c>
      <c r="M259" s="128" t="s">
        <v>69</v>
      </c>
      <c r="N259" s="128" t="s">
        <v>69</v>
      </c>
      <c r="O259" s="128" t="s">
        <v>69</v>
      </c>
      <c r="P259" s="128" t="s">
        <v>69</v>
      </c>
      <c r="Q259" s="128" t="s">
        <v>69</v>
      </c>
      <c r="R259" s="128" t="s">
        <v>69</v>
      </c>
      <c r="S259" s="128" t="s">
        <v>69</v>
      </c>
      <c r="T259" s="128" t="s">
        <v>69</v>
      </c>
      <c r="U259" s="128" t="s">
        <v>69</v>
      </c>
      <c r="V259" s="128" t="s">
        <v>69</v>
      </c>
      <c r="W259" s="128" t="s">
        <v>69</v>
      </c>
      <c r="X259" s="128" t="s">
        <v>69</v>
      </c>
      <c r="Y259" s="128" t="s">
        <v>69</v>
      </c>
      <c r="Z259" s="128" t="s">
        <v>69</v>
      </c>
      <c r="AA259" s="128">
        <v>1</v>
      </c>
      <c r="AB259" s="131" t="s">
        <v>69</v>
      </c>
      <c r="AE259">
        <v>198</v>
      </c>
    </row>
    <row r="260" spans="1:31" ht="15" x14ac:dyDescent="0.25">
      <c r="A260" s="136" t="str">
        <f t="shared" si="39"/>
        <v>(199) NBA 6560:  Valuation Principles (S 1.5cr)</v>
      </c>
      <c r="B260" s="117" t="s">
        <v>194</v>
      </c>
      <c r="C260" s="127">
        <v>1.5</v>
      </c>
      <c r="D260" s="128">
        <v>0</v>
      </c>
      <c r="E260" s="128">
        <v>1.5</v>
      </c>
      <c r="F260" s="128" t="s">
        <v>5</v>
      </c>
      <c r="G260" s="122">
        <f t="shared" si="42"/>
        <v>1</v>
      </c>
      <c r="H260" s="35">
        <f t="shared" si="22"/>
        <v>2</v>
      </c>
      <c r="I260" s="128" t="s">
        <v>69</v>
      </c>
      <c r="J260" s="128" t="s">
        <v>69</v>
      </c>
      <c r="K260" s="128" t="s">
        <v>69</v>
      </c>
      <c r="L260" s="128" t="s">
        <v>69</v>
      </c>
      <c r="M260" s="128" t="s">
        <v>69</v>
      </c>
      <c r="N260" s="128" t="s">
        <v>69</v>
      </c>
      <c r="O260" s="128" t="s">
        <v>69</v>
      </c>
      <c r="P260" s="128" t="s">
        <v>69</v>
      </c>
      <c r="Q260" s="128" t="s">
        <v>69</v>
      </c>
      <c r="R260" s="128">
        <v>1</v>
      </c>
      <c r="S260" s="128" t="s">
        <v>69</v>
      </c>
      <c r="T260" s="128" t="s">
        <v>69</v>
      </c>
      <c r="U260" s="128" t="s">
        <v>69</v>
      </c>
      <c r="V260" s="128" t="s">
        <v>69</v>
      </c>
      <c r="W260" s="128" t="s">
        <v>69</v>
      </c>
      <c r="X260" s="128" t="s">
        <v>69</v>
      </c>
      <c r="Y260" s="128" t="s">
        <v>69</v>
      </c>
      <c r="Z260" s="128" t="s">
        <v>69</v>
      </c>
      <c r="AA260" s="128">
        <v>1</v>
      </c>
      <c r="AB260" s="131" t="s">
        <v>69</v>
      </c>
      <c r="AE260">
        <v>199</v>
      </c>
    </row>
    <row r="261" spans="1:31" ht="15" x14ac:dyDescent="0.25">
      <c r="A261" s="136" t="str">
        <f t="shared" si="39"/>
        <v>(200) NCC 5080:  Managing Operations (S 2.5cr)</v>
      </c>
      <c r="B261" s="117" t="s">
        <v>239</v>
      </c>
      <c r="C261" s="127">
        <v>2.5</v>
      </c>
      <c r="D261" s="128">
        <v>0</v>
      </c>
      <c r="E261" s="128">
        <v>2.5</v>
      </c>
      <c r="F261" s="128" t="s">
        <v>5</v>
      </c>
      <c r="G261" s="122">
        <f t="shared" si="42"/>
        <v>1</v>
      </c>
      <c r="H261" s="35">
        <f t="shared" si="22"/>
        <v>1</v>
      </c>
      <c r="I261" s="128" t="s">
        <v>69</v>
      </c>
      <c r="J261" s="128" t="s">
        <v>69</v>
      </c>
      <c r="K261" s="128" t="s">
        <v>69</v>
      </c>
      <c r="L261" s="128" t="s">
        <v>69</v>
      </c>
      <c r="M261" s="128" t="s">
        <v>69</v>
      </c>
      <c r="N261" s="128" t="s">
        <v>69</v>
      </c>
      <c r="O261" s="128" t="s">
        <v>69</v>
      </c>
      <c r="P261" s="128" t="s">
        <v>69</v>
      </c>
      <c r="Q261" s="128" t="s">
        <v>69</v>
      </c>
      <c r="R261" s="128" t="s">
        <v>69</v>
      </c>
      <c r="S261" s="128" t="s">
        <v>69</v>
      </c>
      <c r="T261" s="128" t="s">
        <v>69</v>
      </c>
      <c r="U261" s="128" t="s">
        <v>69</v>
      </c>
      <c r="V261" s="128" t="s">
        <v>69</v>
      </c>
      <c r="W261" s="128" t="s">
        <v>69</v>
      </c>
      <c r="X261" s="128" t="s">
        <v>69</v>
      </c>
      <c r="Y261" s="128" t="s">
        <v>69</v>
      </c>
      <c r="Z261" s="128" t="s">
        <v>69</v>
      </c>
      <c r="AA261" s="128">
        <v>1</v>
      </c>
      <c r="AB261" s="131" t="s">
        <v>69</v>
      </c>
      <c r="AE261">
        <v>200</v>
      </c>
    </row>
    <row r="262" spans="1:31" ht="15" x14ac:dyDescent="0.25">
      <c r="A262" s="136" t="str">
        <f t="shared" si="39"/>
        <v>(202) ORIE 5126:  Principles of Supply Chain Management (S 4cr)</v>
      </c>
      <c r="B262" s="117" t="s">
        <v>141</v>
      </c>
      <c r="C262" s="127">
        <v>4</v>
      </c>
      <c r="D262" s="128">
        <v>4</v>
      </c>
      <c r="E262" s="128">
        <v>0</v>
      </c>
      <c r="F262" s="128" t="s">
        <v>5</v>
      </c>
      <c r="G262" s="122">
        <f t="shared" si="42"/>
        <v>1</v>
      </c>
      <c r="H262" s="35">
        <f t="shared" ref="H262:H267" si="45">SUM(I262:AB262)</f>
        <v>5</v>
      </c>
      <c r="I262" s="128" t="s">
        <v>69</v>
      </c>
      <c r="J262" s="128" t="s">
        <v>69</v>
      </c>
      <c r="K262" s="128" t="s">
        <v>69</v>
      </c>
      <c r="L262" s="128" t="s">
        <v>69</v>
      </c>
      <c r="M262" s="128">
        <v>1</v>
      </c>
      <c r="N262" s="128">
        <v>1</v>
      </c>
      <c r="O262" s="128" t="s">
        <v>69</v>
      </c>
      <c r="P262" s="128" t="s">
        <v>69</v>
      </c>
      <c r="Q262" s="128" t="s">
        <v>69</v>
      </c>
      <c r="R262" s="128" t="s">
        <v>69</v>
      </c>
      <c r="S262" s="128" t="s">
        <v>69</v>
      </c>
      <c r="T262" s="128" t="s">
        <v>69</v>
      </c>
      <c r="U262" s="128" t="s">
        <v>69</v>
      </c>
      <c r="V262" s="128" t="s">
        <v>69</v>
      </c>
      <c r="W262" s="128" t="s">
        <v>69</v>
      </c>
      <c r="X262" s="128">
        <v>1</v>
      </c>
      <c r="Y262" s="128" t="s">
        <v>69</v>
      </c>
      <c r="Z262" s="128">
        <v>1</v>
      </c>
      <c r="AA262" s="128">
        <v>1</v>
      </c>
      <c r="AB262" s="131" t="s">
        <v>69</v>
      </c>
      <c r="AE262">
        <v>202</v>
      </c>
    </row>
    <row r="263" spans="1:31" x14ac:dyDescent="0.2">
      <c r="A263" s="116" t="str">
        <f>"("&amp;TEXT(AE263,0)&amp;")"</f>
        <v>(203)</v>
      </c>
      <c r="B263" s="118" t="s">
        <v>127</v>
      </c>
      <c r="C263" s="120"/>
      <c r="D263" s="121"/>
      <c r="E263" s="121"/>
      <c r="F263" s="121"/>
      <c r="G263" s="122"/>
      <c r="H263" s="35"/>
      <c r="I263" s="121"/>
      <c r="J263" s="121"/>
      <c r="K263" s="121"/>
      <c r="L263" s="121"/>
      <c r="M263" s="121"/>
      <c r="N263" s="121"/>
      <c r="O263" s="121"/>
      <c r="P263" s="121"/>
      <c r="Q263" s="121"/>
      <c r="R263" s="121"/>
      <c r="S263" s="121"/>
      <c r="T263" s="121"/>
      <c r="U263" s="121"/>
      <c r="V263" s="121"/>
      <c r="W263" s="121"/>
      <c r="X263" s="121"/>
      <c r="Y263" s="121"/>
      <c r="Z263" s="121"/>
      <c r="AA263" s="121"/>
      <c r="AB263" s="129"/>
      <c r="AE263">
        <v>203</v>
      </c>
    </row>
    <row r="264" spans="1:31" x14ac:dyDescent="0.2">
      <c r="A264" s="134" t="str">
        <f>"("&amp;TEXT(AE264,0)&amp;")  &gt;&gt;&gt;SE: SYSTEMS ENGINEERING COURSES"</f>
        <v>(204)  &gt;&gt;&gt;SE: SYSTEMS ENGINEERING COURSES</v>
      </c>
      <c r="B264" s="119" t="s">
        <v>98</v>
      </c>
      <c r="C264" s="120"/>
      <c r="D264" s="121"/>
      <c r="E264" s="121"/>
      <c r="F264" s="121"/>
      <c r="G264" s="122"/>
      <c r="H264" s="35"/>
      <c r="I264" s="121"/>
      <c r="J264" s="121"/>
      <c r="K264" s="121"/>
      <c r="L264" s="121"/>
      <c r="M264" s="121"/>
      <c r="N264" s="121"/>
      <c r="O264" s="121"/>
      <c r="P264" s="121"/>
      <c r="Q264" s="121"/>
      <c r="R264" s="121"/>
      <c r="S264" s="121"/>
      <c r="T264" s="121"/>
      <c r="U264" s="121"/>
      <c r="V264" s="121"/>
      <c r="W264" s="121"/>
      <c r="X264" s="121"/>
      <c r="Y264" s="121"/>
      <c r="Z264" s="121"/>
      <c r="AA264" s="121"/>
      <c r="AB264" s="129"/>
      <c r="AE264">
        <v>204</v>
      </c>
    </row>
    <row r="265" spans="1:31" ht="15" x14ac:dyDescent="0.25">
      <c r="A265" s="136" t="str">
        <f t="shared" ref="A265:A267" si="46">"("&amp;TEXT(AE265,0)&amp;") "&amp;B265&amp;" ("&amp;F265&amp;" "&amp;C265&amp;"cr)"</f>
        <v>(205) ENMGT 5900:  Project Management (F/S 4cr)</v>
      </c>
      <c r="B265" s="117" t="s">
        <v>220</v>
      </c>
      <c r="C265" s="127">
        <v>4</v>
      </c>
      <c r="D265" s="128">
        <v>0</v>
      </c>
      <c r="E265" s="128">
        <v>0</v>
      </c>
      <c r="F265" s="128" t="s">
        <v>8</v>
      </c>
      <c r="G265" s="122">
        <f>COUNTIF(CourseList, A265)</f>
        <v>1</v>
      </c>
      <c r="H265" s="35">
        <f t="shared" si="45"/>
        <v>3</v>
      </c>
      <c r="I265" s="128" t="s">
        <v>69</v>
      </c>
      <c r="J265" s="128" t="s">
        <v>69</v>
      </c>
      <c r="K265" s="128" t="s">
        <v>69</v>
      </c>
      <c r="L265" s="128" t="s">
        <v>69</v>
      </c>
      <c r="M265" s="128" t="s">
        <v>69</v>
      </c>
      <c r="N265" s="128" t="s">
        <v>69</v>
      </c>
      <c r="O265" s="128" t="s">
        <v>69</v>
      </c>
      <c r="P265" s="128" t="s">
        <v>69</v>
      </c>
      <c r="Q265" s="128" t="s">
        <v>69</v>
      </c>
      <c r="R265" s="128" t="s">
        <v>69</v>
      </c>
      <c r="S265" s="128" t="s">
        <v>69</v>
      </c>
      <c r="T265" s="128" t="s">
        <v>69</v>
      </c>
      <c r="U265" s="128" t="s">
        <v>69</v>
      </c>
      <c r="V265" s="128" t="s">
        <v>69</v>
      </c>
      <c r="W265" s="128">
        <v>1</v>
      </c>
      <c r="X265" s="128" t="s">
        <v>69</v>
      </c>
      <c r="Y265" s="128" t="s">
        <v>69</v>
      </c>
      <c r="Z265" s="128">
        <v>1</v>
      </c>
      <c r="AA265" s="128" t="s">
        <v>69</v>
      </c>
      <c r="AB265" s="131">
        <v>1</v>
      </c>
      <c r="AE265">
        <v>205</v>
      </c>
    </row>
    <row r="266" spans="1:31" ht="15" x14ac:dyDescent="0.25">
      <c r="A266" s="136" t="str">
        <f t="shared" si="46"/>
        <v>(206) ORIE 5140:  Model Based Systems Engineering (F 4cr)</v>
      </c>
      <c r="B266" s="117" t="s">
        <v>221</v>
      </c>
      <c r="C266" s="127">
        <v>4</v>
      </c>
      <c r="D266" s="128">
        <v>4</v>
      </c>
      <c r="E266" s="128">
        <v>0</v>
      </c>
      <c r="F266" s="128" t="s">
        <v>6</v>
      </c>
      <c r="G266" s="122">
        <f>COUNTIF(CourseList, A266)</f>
        <v>1</v>
      </c>
      <c r="H266" s="35">
        <f t="shared" si="45"/>
        <v>3</v>
      </c>
      <c r="I266" s="128" t="s">
        <v>69</v>
      </c>
      <c r="J266" s="128" t="s">
        <v>69</v>
      </c>
      <c r="K266" s="128" t="s">
        <v>69</v>
      </c>
      <c r="L266" s="128" t="s">
        <v>69</v>
      </c>
      <c r="M266" s="128" t="s">
        <v>69</v>
      </c>
      <c r="N266" s="128" t="s">
        <v>69</v>
      </c>
      <c r="O266" s="128" t="s">
        <v>69</v>
      </c>
      <c r="P266" s="128" t="s">
        <v>69</v>
      </c>
      <c r="Q266" s="128" t="s">
        <v>69</v>
      </c>
      <c r="R266" s="128" t="s">
        <v>69</v>
      </c>
      <c r="S266" s="128" t="s">
        <v>69</v>
      </c>
      <c r="T266" s="128" t="s">
        <v>69</v>
      </c>
      <c r="U266" s="128" t="s">
        <v>69</v>
      </c>
      <c r="V266" s="128" t="s">
        <v>69</v>
      </c>
      <c r="W266" s="128">
        <v>1</v>
      </c>
      <c r="X266" s="128" t="s">
        <v>69</v>
      </c>
      <c r="Y266" s="128" t="s">
        <v>69</v>
      </c>
      <c r="Z266" s="128">
        <v>1</v>
      </c>
      <c r="AA266" s="128" t="s">
        <v>69</v>
      </c>
      <c r="AB266" s="131">
        <v>1</v>
      </c>
      <c r="AE266">
        <v>206</v>
      </c>
    </row>
    <row r="267" spans="1:31" ht="15" x14ac:dyDescent="0.25">
      <c r="A267" s="136" t="str">
        <f t="shared" si="46"/>
        <v>(207) ORIE 5142:  Systems Analysis Behavior and Optimization (S 3cr)</v>
      </c>
      <c r="B267" s="117" t="s">
        <v>207</v>
      </c>
      <c r="C267" s="127">
        <v>3</v>
      </c>
      <c r="D267" s="128">
        <v>3</v>
      </c>
      <c r="E267" s="128">
        <v>0</v>
      </c>
      <c r="F267" s="128" t="s">
        <v>5</v>
      </c>
      <c r="G267" s="122">
        <f>COUNTIF(CourseList, A267)</f>
        <v>1</v>
      </c>
      <c r="H267" s="35">
        <f t="shared" si="45"/>
        <v>2</v>
      </c>
      <c r="I267" s="128" t="s">
        <v>69</v>
      </c>
      <c r="J267" s="128" t="s">
        <v>69</v>
      </c>
      <c r="K267" s="128" t="s">
        <v>69</v>
      </c>
      <c r="L267" s="128" t="s">
        <v>69</v>
      </c>
      <c r="M267" s="128" t="s">
        <v>69</v>
      </c>
      <c r="N267" s="128" t="s">
        <v>69</v>
      </c>
      <c r="O267" s="128" t="s">
        <v>69</v>
      </c>
      <c r="P267" s="128" t="s">
        <v>69</v>
      </c>
      <c r="Q267" s="128" t="s">
        <v>69</v>
      </c>
      <c r="R267" s="128" t="s">
        <v>69</v>
      </c>
      <c r="S267" s="128" t="s">
        <v>69</v>
      </c>
      <c r="T267" s="128" t="s">
        <v>69</v>
      </c>
      <c r="U267" s="128">
        <v>1</v>
      </c>
      <c r="V267" s="128" t="s">
        <v>69</v>
      </c>
      <c r="W267" s="128" t="s">
        <v>69</v>
      </c>
      <c r="X267" s="128" t="s">
        <v>69</v>
      </c>
      <c r="Y267" s="128" t="s">
        <v>69</v>
      </c>
      <c r="Z267" s="128" t="s">
        <v>69</v>
      </c>
      <c r="AA267" s="128" t="s">
        <v>69</v>
      </c>
      <c r="AB267" s="131">
        <v>1</v>
      </c>
      <c r="AE267">
        <v>207</v>
      </c>
    </row>
    <row r="268" spans="1:31" x14ac:dyDescent="0.2">
      <c r="A268" s="116" t="str">
        <f>"("&amp;TEXT(AE268,0)&amp;")"</f>
        <v>(208)</v>
      </c>
      <c r="B268" s="118" t="s">
        <v>127</v>
      </c>
      <c r="C268" s="120"/>
      <c r="D268" s="121"/>
      <c r="E268" s="121"/>
      <c r="F268" s="121"/>
      <c r="G268" s="122"/>
      <c r="H268" s="35"/>
      <c r="I268" s="121"/>
      <c r="J268" s="121"/>
      <c r="K268" s="121"/>
      <c r="L268" s="121"/>
      <c r="M268" s="121"/>
      <c r="N268" s="121"/>
      <c r="O268" s="121"/>
      <c r="P268" s="121"/>
      <c r="Q268" s="121"/>
      <c r="R268" s="121"/>
      <c r="S268" s="121"/>
      <c r="T268" s="121"/>
      <c r="U268" s="121"/>
      <c r="V268" s="121"/>
      <c r="W268" s="121"/>
      <c r="X268" s="121"/>
      <c r="Y268" s="121"/>
      <c r="Z268" s="121"/>
      <c r="AA268" s="121"/>
      <c r="AB268" s="129"/>
      <c r="AE268">
        <v>208</v>
      </c>
    </row>
    <row r="269" spans="1:31" x14ac:dyDescent="0.2">
      <c r="A269" s="134" t="str">
        <f>"("&amp;TEXT(AE269,0)&amp;")  &gt;&gt;&gt;OTHER: ALLOWABLE BUSINESS COURSES"</f>
        <v>(209)  &gt;&gt;&gt;OTHER: ALLOWABLE BUSINESS COURSES</v>
      </c>
      <c r="B269" s="119" t="s">
        <v>98</v>
      </c>
      <c r="C269" s="120"/>
      <c r="D269" s="121"/>
      <c r="E269" s="121"/>
      <c r="F269" s="121"/>
      <c r="G269" s="122"/>
      <c r="H269" s="35"/>
      <c r="I269" s="121"/>
      <c r="J269" s="121"/>
      <c r="K269" s="121"/>
      <c r="L269" s="121"/>
      <c r="M269" s="121"/>
      <c r="N269" s="121"/>
      <c r="O269" s="121"/>
      <c r="P269" s="121"/>
      <c r="Q269" s="121"/>
      <c r="R269" s="121"/>
      <c r="S269" s="121"/>
      <c r="T269" s="121"/>
      <c r="U269" s="121"/>
      <c r="V269" s="121"/>
      <c r="W269" s="121"/>
      <c r="X269" s="121"/>
      <c r="Y269" s="121"/>
      <c r="Z269" s="121"/>
      <c r="AA269" s="121"/>
      <c r="AB269" s="129"/>
      <c r="AE269">
        <v>209</v>
      </c>
    </row>
    <row r="270" spans="1:31" ht="15" x14ac:dyDescent="0.25">
      <c r="A270" s="136" t="str">
        <f t="shared" ref="A270:A294" si="47">"("&amp;TEXT(AE270,0)&amp;") "&amp;B270&amp;" ("&amp;F270&amp;" "&amp;C270&amp;"cr)"</f>
        <v>(210) HADM 6235:  Intermediate Corporate Finance (S 3cr)</v>
      </c>
      <c r="B270" s="137" t="s">
        <v>245</v>
      </c>
      <c r="C270" s="141">
        <v>3</v>
      </c>
      <c r="D270" s="141">
        <v>0</v>
      </c>
      <c r="E270" s="141">
        <v>3</v>
      </c>
      <c r="F270" s="142" t="s">
        <v>5</v>
      </c>
      <c r="G270" s="122">
        <f t="shared" ref="G270:G294" si="48">COUNTIF(CourseList, A270)</f>
        <v>1</v>
      </c>
      <c r="H270" s="35">
        <f t="shared" ref="H270:H294" si="49">SUM(I270:AB270)</f>
        <v>0</v>
      </c>
      <c r="I270" s="141" t="s">
        <v>69</v>
      </c>
      <c r="J270" s="141" t="s">
        <v>69</v>
      </c>
      <c r="K270" s="141" t="s">
        <v>69</v>
      </c>
      <c r="L270" s="141" t="s">
        <v>69</v>
      </c>
      <c r="M270" s="141" t="s">
        <v>69</v>
      </c>
      <c r="N270" s="141" t="s">
        <v>69</v>
      </c>
      <c r="O270" s="141" t="s">
        <v>69</v>
      </c>
      <c r="P270" s="141" t="s">
        <v>69</v>
      </c>
      <c r="Q270" s="141" t="s">
        <v>69</v>
      </c>
      <c r="R270" s="141" t="s">
        <v>69</v>
      </c>
      <c r="S270" s="141" t="s">
        <v>69</v>
      </c>
      <c r="T270" s="141" t="s">
        <v>69</v>
      </c>
      <c r="U270" s="141" t="s">
        <v>69</v>
      </c>
      <c r="V270" s="141" t="s">
        <v>69</v>
      </c>
      <c r="W270" s="141" t="s">
        <v>69</v>
      </c>
      <c r="X270" s="141" t="s">
        <v>69</v>
      </c>
      <c r="Y270" s="141" t="s">
        <v>69</v>
      </c>
      <c r="Z270" s="141" t="s">
        <v>69</v>
      </c>
      <c r="AA270" s="141" t="s">
        <v>69</v>
      </c>
      <c r="AB270" s="141" t="s">
        <v>69</v>
      </c>
      <c r="AE270">
        <v>210</v>
      </c>
    </row>
    <row r="271" spans="1:31" ht="15" x14ac:dyDescent="0.25">
      <c r="A271" s="136" t="str">
        <f t="shared" si="47"/>
        <v>(211) HADM 6250:  Securitization and Structured Financial Products (F 3cr)</v>
      </c>
      <c r="B271" s="137" t="s">
        <v>240</v>
      </c>
      <c r="C271" s="141">
        <v>3</v>
      </c>
      <c r="D271" s="141">
        <v>0</v>
      </c>
      <c r="E271" s="141">
        <v>3</v>
      </c>
      <c r="F271" s="142" t="s">
        <v>6</v>
      </c>
      <c r="G271" s="122">
        <f t="shared" si="48"/>
        <v>1</v>
      </c>
      <c r="H271" s="35">
        <f t="shared" si="49"/>
        <v>0</v>
      </c>
      <c r="I271" s="141" t="s">
        <v>69</v>
      </c>
      <c r="J271" s="141" t="s">
        <v>69</v>
      </c>
      <c r="K271" s="141" t="s">
        <v>69</v>
      </c>
      <c r="L271" s="141" t="s">
        <v>69</v>
      </c>
      <c r="M271" s="141" t="s">
        <v>69</v>
      </c>
      <c r="N271" s="141" t="s">
        <v>69</v>
      </c>
      <c r="O271" s="141" t="s">
        <v>69</v>
      </c>
      <c r="P271" s="141" t="s">
        <v>69</v>
      </c>
      <c r="Q271" s="141" t="s">
        <v>69</v>
      </c>
      <c r="R271" s="141" t="s">
        <v>69</v>
      </c>
      <c r="S271" s="141" t="s">
        <v>69</v>
      </c>
      <c r="T271" s="141" t="s">
        <v>69</v>
      </c>
      <c r="U271" s="141" t="s">
        <v>69</v>
      </c>
      <c r="V271" s="141" t="s">
        <v>69</v>
      </c>
      <c r="W271" s="141" t="s">
        <v>69</v>
      </c>
      <c r="X271" s="141" t="s">
        <v>69</v>
      </c>
      <c r="Y271" s="141" t="s">
        <v>69</v>
      </c>
      <c r="Z271" s="141" t="s">
        <v>69</v>
      </c>
      <c r="AA271" s="141" t="s">
        <v>69</v>
      </c>
      <c r="AB271" s="141" t="s">
        <v>69</v>
      </c>
      <c r="AE271">
        <v>211</v>
      </c>
    </row>
    <row r="272" spans="1:31" ht="15" x14ac:dyDescent="0.25">
      <c r="A272" s="136" t="str">
        <f t="shared" si="47"/>
        <v>(212) HADM 6280:  Real Estate Finance and Investments (S 3cr)</v>
      </c>
      <c r="B272" s="137" t="s">
        <v>241</v>
      </c>
      <c r="C272" s="141">
        <v>3</v>
      </c>
      <c r="D272" s="141">
        <v>0</v>
      </c>
      <c r="E272" s="141">
        <v>3</v>
      </c>
      <c r="F272" s="142" t="s">
        <v>5</v>
      </c>
      <c r="G272" s="122">
        <f t="shared" si="48"/>
        <v>1</v>
      </c>
      <c r="H272" s="35">
        <f t="shared" si="49"/>
        <v>0</v>
      </c>
      <c r="I272" s="141" t="s">
        <v>69</v>
      </c>
      <c r="J272" s="141" t="s">
        <v>69</v>
      </c>
      <c r="K272" s="141" t="s">
        <v>69</v>
      </c>
      <c r="L272" s="141" t="s">
        <v>69</v>
      </c>
      <c r="M272" s="141" t="s">
        <v>69</v>
      </c>
      <c r="N272" s="141" t="s">
        <v>69</v>
      </c>
      <c r="O272" s="141" t="s">
        <v>69</v>
      </c>
      <c r="P272" s="141" t="s">
        <v>69</v>
      </c>
      <c r="Q272" s="141" t="s">
        <v>69</v>
      </c>
      <c r="R272" s="141" t="s">
        <v>69</v>
      </c>
      <c r="S272" s="141" t="s">
        <v>69</v>
      </c>
      <c r="T272" s="141" t="s">
        <v>69</v>
      </c>
      <c r="U272" s="141" t="s">
        <v>69</v>
      </c>
      <c r="V272" s="141" t="s">
        <v>69</v>
      </c>
      <c r="W272" s="141" t="s">
        <v>69</v>
      </c>
      <c r="X272" s="141" t="s">
        <v>69</v>
      </c>
      <c r="Y272" s="141" t="s">
        <v>69</v>
      </c>
      <c r="Z272" s="141" t="s">
        <v>69</v>
      </c>
      <c r="AA272" s="141" t="s">
        <v>69</v>
      </c>
      <c r="AB272" s="141" t="s">
        <v>69</v>
      </c>
      <c r="AE272">
        <v>212</v>
      </c>
    </row>
    <row r="273" spans="1:31" ht="15" x14ac:dyDescent="0.25">
      <c r="A273" s="136" t="str">
        <f t="shared" si="47"/>
        <v>(213) NBA 5060:  Financial Statement Analysis (F/S 1.5cr)</v>
      </c>
      <c r="B273" s="137" t="s">
        <v>198</v>
      </c>
      <c r="C273" s="141">
        <v>1.5</v>
      </c>
      <c r="D273" s="141">
        <v>0</v>
      </c>
      <c r="E273" s="141">
        <v>1.5</v>
      </c>
      <c r="F273" s="142" t="s">
        <v>8</v>
      </c>
      <c r="G273" s="122">
        <f t="shared" si="48"/>
        <v>1</v>
      </c>
      <c r="H273" s="35">
        <f t="shared" si="49"/>
        <v>1</v>
      </c>
      <c r="I273" s="141" t="s">
        <v>69</v>
      </c>
      <c r="J273" s="141" t="s">
        <v>69</v>
      </c>
      <c r="K273" s="141" t="s">
        <v>69</v>
      </c>
      <c r="L273" s="141" t="s">
        <v>69</v>
      </c>
      <c r="M273" s="141" t="s">
        <v>69</v>
      </c>
      <c r="N273" s="141" t="s">
        <v>69</v>
      </c>
      <c r="O273" s="141" t="s">
        <v>69</v>
      </c>
      <c r="P273" s="141" t="s">
        <v>69</v>
      </c>
      <c r="Q273" s="141" t="s">
        <v>69</v>
      </c>
      <c r="R273" s="141">
        <v>1</v>
      </c>
      <c r="S273" s="141" t="s">
        <v>69</v>
      </c>
      <c r="T273" s="141" t="s">
        <v>69</v>
      </c>
      <c r="U273" s="141" t="s">
        <v>69</v>
      </c>
      <c r="V273" s="141" t="s">
        <v>69</v>
      </c>
      <c r="W273" s="141" t="s">
        <v>69</v>
      </c>
      <c r="X273" s="141" t="s">
        <v>69</v>
      </c>
      <c r="Y273" s="141" t="s">
        <v>69</v>
      </c>
      <c r="Z273" s="141" t="s">
        <v>69</v>
      </c>
      <c r="AA273" s="141" t="s">
        <v>69</v>
      </c>
      <c r="AB273" s="141" t="s">
        <v>69</v>
      </c>
      <c r="AE273">
        <v>213</v>
      </c>
    </row>
    <row r="274" spans="1:31" ht="15" x14ac:dyDescent="0.25">
      <c r="A274" s="136" t="str">
        <f t="shared" si="47"/>
        <v>(214) NBA 5070:  Entrepreneurship for Scientists and Engineers (F/S 3cr)</v>
      </c>
      <c r="B274" s="137" t="s">
        <v>242</v>
      </c>
      <c r="C274" s="141">
        <v>3</v>
      </c>
      <c r="D274" s="141">
        <v>0</v>
      </c>
      <c r="E274" s="141">
        <v>3</v>
      </c>
      <c r="F274" s="142" t="s">
        <v>8</v>
      </c>
      <c r="G274" s="122">
        <f t="shared" si="48"/>
        <v>1</v>
      </c>
      <c r="H274" s="35">
        <f t="shared" si="49"/>
        <v>0</v>
      </c>
      <c r="I274" s="141" t="s">
        <v>69</v>
      </c>
      <c r="J274" s="141" t="s">
        <v>69</v>
      </c>
      <c r="K274" s="141" t="s">
        <v>69</v>
      </c>
      <c r="L274" s="141" t="s">
        <v>69</v>
      </c>
      <c r="M274" s="141" t="s">
        <v>69</v>
      </c>
      <c r="N274" s="141" t="s">
        <v>69</v>
      </c>
      <c r="O274" s="141" t="s">
        <v>69</v>
      </c>
      <c r="P274" s="141" t="s">
        <v>69</v>
      </c>
      <c r="Q274" s="141" t="s">
        <v>69</v>
      </c>
      <c r="R274" s="141" t="s">
        <v>69</v>
      </c>
      <c r="S274" s="141" t="s">
        <v>69</v>
      </c>
      <c r="T274" s="141" t="s">
        <v>69</v>
      </c>
      <c r="U274" s="141" t="s">
        <v>69</v>
      </c>
      <c r="V274" s="141" t="s">
        <v>69</v>
      </c>
      <c r="W274" s="141" t="s">
        <v>69</v>
      </c>
      <c r="X274" s="141" t="s">
        <v>69</v>
      </c>
      <c r="Y274" s="141" t="s">
        <v>69</v>
      </c>
      <c r="Z274" s="141" t="s">
        <v>69</v>
      </c>
      <c r="AA274" s="141" t="s">
        <v>69</v>
      </c>
      <c r="AB274" s="141" t="s">
        <v>69</v>
      </c>
      <c r="AE274">
        <v>214</v>
      </c>
    </row>
    <row r="275" spans="1:31" ht="15" x14ac:dyDescent="0.25">
      <c r="A275" s="136" t="str">
        <f t="shared" si="47"/>
        <v>(215) NBA 5090:  Advanced Financial Statement Analysis (F/S 1.5cr)</v>
      </c>
      <c r="B275" s="137" t="s">
        <v>197</v>
      </c>
      <c r="C275" s="141">
        <v>1.5</v>
      </c>
      <c r="D275" s="141">
        <v>0</v>
      </c>
      <c r="E275" s="141">
        <v>1.5</v>
      </c>
      <c r="F275" s="142" t="s">
        <v>8</v>
      </c>
      <c r="G275" s="122">
        <f t="shared" si="48"/>
        <v>1</v>
      </c>
      <c r="H275" s="35">
        <f t="shared" si="49"/>
        <v>1</v>
      </c>
      <c r="I275" s="141" t="s">
        <v>69</v>
      </c>
      <c r="J275" s="141" t="s">
        <v>69</v>
      </c>
      <c r="K275" s="141" t="s">
        <v>69</v>
      </c>
      <c r="L275" s="141" t="s">
        <v>69</v>
      </c>
      <c r="M275" s="141" t="s">
        <v>69</v>
      </c>
      <c r="N275" s="141" t="s">
        <v>69</v>
      </c>
      <c r="O275" s="141" t="s">
        <v>69</v>
      </c>
      <c r="P275" s="141" t="s">
        <v>69</v>
      </c>
      <c r="Q275" s="141" t="s">
        <v>69</v>
      </c>
      <c r="R275" s="141">
        <v>1</v>
      </c>
      <c r="S275" s="141" t="s">
        <v>69</v>
      </c>
      <c r="T275" s="141" t="s">
        <v>69</v>
      </c>
      <c r="U275" s="141" t="s">
        <v>69</v>
      </c>
      <c r="V275" s="141" t="s">
        <v>69</v>
      </c>
      <c r="W275" s="141" t="s">
        <v>69</v>
      </c>
      <c r="X275" s="141" t="s">
        <v>69</v>
      </c>
      <c r="Y275" s="141" t="s">
        <v>69</v>
      </c>
      <c r="Z275" s="141" t="s">
        <v>69</v>
      </c>
      <c r="AA275" s="141" t="s">
        <v>69</v>
      </c>
      <c r="AB275" s="141" t="s">
        <v>69</v>
      </c>
      <c r="AE275">
        <v>215</v>
      </c>
    </row>
    <row r="276" spans="1:31" ht="15" x14ac:dyDescent="0.25">
      <c r="A276" s="136" t="str">
        <f t="shared" si="47"/>
        <v>(216) NBA 5330:  Management Cases (F/S 1.5cr)</v>
      </c>
      <c r="B276" s="137" t="s">
        <v>235</v>
      </c>
      <c r="C276" s="141">
        <v>1.5</v>
      </c>
      <c r="D276" s="141">
        <v>0</v>
      </c>
      <c r="E276" s="141">
        <v>1.5</v>
      </c>
      <c r="F276" s="142" t="s">
        <v>8</v>
      </c>
      <c r="G276" s="122">
        <f t="shared" si="48"/>
        <v>1</v>
      </c>
      <c r="H276" s="35">
        <f t="shared" si="49"/>
        <v>1</v>
      </c>
      <c r="I276" s="141" t="s">
        <v>69</v>
      </c>
      <c r="J276" s="141" t="s">
        <v>69</v>
      </c>
      <c r="K276" s="141" t="s">
        <v>69</v>
      </c>
      <c r="L276" s="141" t="s">
        <v>69</v>
      </c>
      <c r="M276" s="141" t="s">
        <v>69</v>
      </c>
      <c r="N276" s="141" t="s">
        <v>69</v>
      </c>
      <c r="O276" s="141" t="s">
        <v>69</v>
      </c>
      <c r="P276" s="141" t="s">
        <v>69</v>
      </c>
      <c r="Q276" s="141" t="s">
        <v>69</v>
      </c>
      <c r="R276" s="141" t="s">
        <v>69</v>
      </c>
      <c r="S276" s="141" t="s">
        <v>69</v>
      </c>
      <c r="T276" s="141" t="s">
        <v>69</v>
      </c>
      <c r="U276" s="141" t="s">
        <v>69</v>
      </c>
      <c r="V276" s="141" t="s">
        <v>69</v>
      </c>
      <c r="W276" s="141" t="s">
        <v>69</v>
      </c>
      <c r="X276" s="141" t="s">
        <v>69</v>
      </c>
      <c r="Y276" s="141" t="s">
        <v>69</v>
      </c>
      <c r="Z276" s="141" t="s">
        <v>69</v>
      </c>
      <c r="AA276" s="141">
        <v>1</v>
      </c>
      <c r="AB276" s="141" t="s">
        <v>69</v>
      </c>
      <c r="AE276">
        <v>216</v>
      </c>
    </row>
    <row r="277" spans="1:31" ht="15" x14ac:dyDescent="0.25">
      <c r="A277" s="136" t="str">
        <f t="shared" si="47"/>
        <v>(217) NBA 5420:  Investment and Portfolio Management (S 3cr)</v>
      </c>
      <c r="B277" s="137" t="s">
        <v>203</v>
      </c>
      <c r="C277" s="141">
        <v>3</v>
      </c>
      <c r="D277" s="141">
        <v>0</v>
      </c>
      <c r="E277" s="141">
        <v>3</v>
      </c>
      <c r="F277" s="142" t="s">
        <v>5</v>
      </c>
      <c r="G277" s="122">
        <f t="shared" si="48"/>
        <v>1</v>
      </c>
      <c r="H277" s="35">
        <f t="shared" si="49"/>
        <v>1</v>
      </c>
      <c r="I277" s="141" t="s">
        <v>69</v>
      </c>
      <c r="J277" s="141" t="s">
        <v>69</v>
      </c>
      <c r="K277" s="141" t="s">
        <v>69</v>
      </c>
      <c r="L277" s="141" t="s">
        <v>69</v>
      </c>
      <c r="M277" s="141" t="s">
        <v>69</v>
      </c>
      <c r="N277" s="141" t="s">
        <v>69</v>
      </c>
      <c r="O277" s="141" t="s">
        <v>69</v>
      </c>
      <c r="P277" s="141" t="s">
        <v>69</v>
      </c>
      <c r="Q277" s="141" t="s">
        <v>69</v>
      </c>
      <c r="R277" s="141">
        <v>1</v>
      </c>
      <c r="S277" s="141" t="s">
        <v>69</v>
      </c>
      <c r="T277" s="141" t="s">
        <v>69</v>
      </c>
      <c r="U277" s="141" t="s">
        <v>69</v>
      </c>
      <c r="V277" s="141" t="s">
        <v>69</v>
      </c>
      <c r="W277" s="141" t="s">
        <v>69</v>
      </c>
      <c r="X277" s="141" t="s">
        <v>69</v>
      </c>
      <c r="Y277" s="141" t="s">
        <v>69</v>
      </c>
      <c r="Z277" s="141" t="s">
        <v>69</v>
      </c>
      <c r="AA277" s="141" t="s">
        <v>69</v>
      </c>
      <c r="AB277" s="141" t="s">
        <v>69</v>
      </c>
      <c r="AE277">
        <v>217</v>
      </c>
    </row>
    <row r="278" spans="1:31" ht="15" x14ac:dyDescent="0.25">
      <c r="A278" s="136" t="str">
        <f t="shared" si="47"/>
        <v>(218) NBA 5430:  Financial Markets and Institutions (F 3cr)</v>
      </c>
      <c r="B278" s="137" t="s">
        <v>196</v>
      </c>
      <c r="C278" s="141">
        <v>3</v>
      </c>
      <c r="D278" s="141">
        <v>0</v>
      </c>
      <c r="E278" s="141">
        <v>3</v>
      </c>
      <c r="F278" s="142" t="s">
        <v>6</v>
      </c>
      <c r="G278" s="122">
        <f t="shared" si="48"/>
        <v>1</v>
      </c>
      <c r="H278" s="35">
        <f t="shared" si="49"/>
        <v>1</v>
      </c>
      <c r="I278" s="141" t="s">
        <v>69</v>
      </c>
      <c r="J278" s="141" t="s">
        <v>69</v>
      </c>
      <c r="K278" s="141" t="s">
        <v>69</v>
      </c>
      <c r="L278" s="141" t="s">
        <v>69</v>
      </c>
      <c r="M278" s="141" t="s">
        <v>69</v>
      </c>
      <c r="N278" s="141" t="s">
        <v>69</v>
      </c>
      <c r="O278" s="141" t="s">
        <v>69</v>
      </c>
      <c r="P278" s="141" t="s">
        <v>69</v>
      </c>
      <c r="Q278" s="141" t="s">
        <v>69</v>
      </c>
      <c r="R278" s="141">
        <v>1</v>
      </c>
      <c r="S278" s="141" t="s">
        <v>69</v>
      </c>
      <c r="T278" s="141" t="s">
        <v>69</v>
      </c>
      <c r="U278" s="141" t="s">
        <v>69</v>
      </c>
      <c r="V278" s="141" t="s">
        <v>69</v>
      </c>
      <c r="W278" s="141" t="s">
        <v>69</v>
      </c>
      <c r="X278" s="141" t="s">
        <v>69</v>
      </c>
      <c r="Y278" s="141" t="s">
        <v>69</v>
      </c>
      <c r="Z278" s="141" t="s">
        <v>69</v>
      </c>
      <c r="AA278" s="141" t="s">
        <v>69</v>
      </c>
      <c r="AB278" s="141" t="s">
        <v>69</v>
      </c>
      <c r="AE278">
        <v>218</v>
      </c>
    </row>
    <row r="279" spans="1:31" ht="15" x14ac:dyDescent="0.25">
      <c r="A279" s="136" t="str">
        <f t="shared" si="47"/>
        <v>(219) NBA 5530:  Accounting and Financial Decision Making (S 3cr)</v>
      </c>
      <c r="B279" s="137" t="s">
        <v>227</v>
      </c>
      <c r="C279" s="141">
        <v>3</v>
      </c>
      <c r="D279" s="141">
        <v>0</v>
      </c>
      <c r="E279" s="141">
        <v>3</v>
      </c>
      <c r="F279" s="142" t="s">
        <v>5</v>
      </c>
      <c r="G279" s="122">
        <f t="shared" si="48"/>
        <v>1</v>
      </c>
      <c r="H279" s="35">
        <f t="shared" si="49"/>
        <v>2</v>
      </c>
      <c r="I279" s="141" t="s">
        <v>69</v>
      </c>
      <c r="J279" s="141" t="s">
        <v>69</v>
      </c>
      <c r="K279" s="141" t="s">
        <v>69</v>
      </c>
      <c r="L279" s="141" t="s">
        <v>69</v>
      </c>
      <c r="M279" s="141" t="s">
        <v>69</v>
      </c>
      <c r="N279" s="141" t="s">
        <v>69</v>
      </c>
      <c r="O279" s="141" t="s">
        <v>69</v>
      </c>
      <c r="P279" s="141" t="s">
        <v>69</v>
      </c>
      <c r="Q279" s="141" t="s">
        <v>69</v>
      </c>
      <c r="R279" s="141" t="s">
        <v>69</v>
      </c>
      <c r="S279" s="141" t="s">
        <v>69</v>
      </c>
      <c r="T279" s="141" t="s">
        <v>69</v>
      </c>
      <c r="U279" s="141" t="s">
        <v>69</v>
      </c>
      <c r="V279" s="141" t="s">
        <v>69</v>
      </c>
      <c r="W279" s="141" t="s">
        <v>69</v>
      </c>
      <c r="X279" s="141" t="s">
        <v>69</v>
      </c>
      <c r="Y279" s="141">
        <v>1</v>
      </c>
      <c r="Z279" s="141" t="s">
        <v>69</v>
      </c>
      <c r="AA279" s="141">
        <v>1</v>
      </c>
      <c r="AB279" s="141" t="s">
        <v>69</v>
      </c>
      <c r="AE279">
        <v>219</v>
      </c>
    </row>
    <row r="280" spans="1:31" ht="15" x14ac:dyDescent="0.25">
      <c r="A280" s="136" t="str">
        <f t="shared" si="47"/>
        <v>(220) NBA 5540:  International Finance (F 3cr)</v>
      </c>
      <c r="B280" s="137" t="s">
        <v>199</v>
      </c>
      <c r="C280" s="141">
        <v>3</v>
      </c>
      <c r="D280" s="141">
        <v>0</v>
      </c>
      <c r="E280" s="141">
        <v>3</v>
      </c>
      <c r="F280" s="142" t="s">
        <v>6</v>
      </c>
      <c r="G280" s="122">
        <f t="shared" si="48"/>
        <v>1</v>
      </c>
      <c r="H280" s="35">
        <f t="shared" si="49"/>
        <v>1</v>
      </c>
      <c r="I280" s="141" t="s">
        <v>69</v>
      </c>
      <c r="J280" s="141" t="s">
        <v>69</v>
      </c>
      <c r="K280" s="141" t="s">
        <v>69</v>
      </c>
      <c r="L280" s="141" t="s">
        <v>69</v>
      </c>
      <c r="M280" s="141" t="s">
        <v>69</v>
      </c>
      <c r="N280" s="141" t="s">
        <v>69</v>
      </c>
      <c r="O280" s="141" t="s">
        <v>69</v>
      </c>
      <c r="P280" s="141" t="s">
        <v>69</v>
      </c>
      <c r="Q280" s="141" t="s">
        <v>69</v>
      </c>
      <c r="R280" s="141">
        <v>1</v>
      </c>
      <c r="S280" s="141" t="s">
        <v>69</v>
      </c>
      <c r="T280" s="141" t="s">
        <v>69</v>
      </c>
      <c r="U280" s="141" t="s">
        <v>69</v>
      </c>
      <c r="V280" s="141" t="s">
        <v>69</v>
      </c>
      <c r="W280" s="141" t="s">
        <v>69</v>
      </c>
      <c r="X280" s="141" t="s">
        <v>69</v>
      </c>
      <c r="Y280" s="141" t="s">
        <v>69</v>
      </c>
      <c r="Z280" s="141" t="s">
        <v>69</v>
      </c>
      <c r="AA280" s="141" t="s">
        <v>69</v>
      </c>
      <c r="AB280" s="141" t="s">
        <v>69</v>
      </c>
      <c r="AE280">
        <v>220</v>
      </c>
    </row>
    <row r="281" spans="1:31" ht="15" x14ac:dyDescent="0.25">
      <c r="A281" s="136" t="str">
        <f t="shared" si="47"/>
        <v>(221) NBA 5550:  Fixed Income Securities and Interest Rate Options (F 3cr)</v>
      </c>
      <c r="B281" s="137" t="s">
        <v>200</v>
      </c>
      <c r="C281" s="141">
        <v>3</v>
      </c>
      <c r="D281" s="141">
        <v>0</v>
      </c>
      <c r="E281" s="141">
        <v>3</v>
      </c>
      <c r="F281" s="142" t="s">
        <v>6</v>
      </c>
      <c r="G281" s="122">
        <f t="shared" si="48"/>
        <v>1</v>
      </c>
      <c r="H281" s="35">
        <f t="shared" si="49"/>
        <v>1</v>
      </c>
      <c r="I281" s="141" t="s">
        <v>69</v>
      </c>
      <c r="J281" s="141" t="s">
        <v>69</v>
      </c>
      <c r="K281" s="141" t="s">
        <v>69</v>
      </c>
      <c r="L281" s="141" t="s">
        <v>69</v>
      </c>
      <c r="M281" s="141" t="s">
        <v>69</v>
      </c>
      <c r="N281" s="141" t="s">
        <v>69</v>
      </c>
      <c r="O281" s="141" t="s">
        <v>69</v>
      </c>
      <c r="P281" s="141" t="s">
        <v>69</v>
      </c>
      <c r="Q281" s="141" t="s">
        <v>69</v>
      </c>
      <c r="R281" s="141">
        <v>1</v>
      </c>
      <c r="S281" s="141" t="s">
        <v>69</v>
      </c>
      <c r="T281" s="141" t="s">
        <v>69</v>
      </c>
      <c r="U281" s="141" t="s">
        <v>69</v>
      </c>
      <c r="V281" s="141" t="s">
        <v>69</v>
      </c>
      <c r="W281" s="141" t="s">
        <v>69</v>
      </c>
      <c r="X281" s="141" t="s">
        <v>69</v>
      </c>
      <c r="Y281" s="141" t="s">
        <v>69</v>
      </c>
      <c r="Z281" s="141" t="s">
        <v>69</v>
      </c>
      <c r="AA281" s="141" t="s">
        <v>69</v>
      </c>
      <c r="AB281" s="141" t="s">
        <v>69</v>
      </c>
      <c r="AE281">
        <v>221</v>
      </c>
    </row>
    <row r="282" spans="1:31" ht="15" x14ac:dyDescent="0.25">
      <c r="A282" s="136" t="str">
        <f t="shared" si="47"/>
        <v>(222) NBA 5580:  Corporate Financial Policy (S 1.5cr)</v>
      </c>
      <c r="B282" s="137" t="s">
        <v>236</v>
      </c>
      <c r="C282" s="141">
        <v>1.5</v>
      </c>
      <c r="D282" s="141">
        <v>0</v>
      </c>
      <c r="E282" s="141">
        <v>1.5</v>
      </c>
      <c r="F282" s="142" t="s">
        <v>5</v>
      </c>
      <c r="G282" s="122">
        <f t="shared" si="48"/>
        <v>1</v>
      </c>
      <c r="H282" s="35">
        <f t="shared" si="49"/>
        <v>1</v>
      </c>
      <c r="I282" s="141" t="s">
        <v>69</v>
      </c>
      <c r="J282" s="141" t="s">
        <v>69</v>
      </c>
      <c r="K282" s="141" t="s">
        <v>69</v>
      </c>
      <c r="L282" s="141" t="s">
        <v>69</v>
      </c>
      <c r="M282" s="141" t="s">
        <v>69</v>
      </c>
      <c r="N282" s="141" t="s">
        <v>69</v>
      </c>
      <c r="O282" s="141" t="s">
        <v>69</v>
      </c>
      <c r="P282" s="141" t="s">
        <v>69</v>
      </c>
      <c r="Q282" s="141" t="s">
        <v>69</v>
      </c>
      <c r="R282" s="141" t="s">
        <v>69</v>
      </c>
      <c r="S282" s="141" t="s">
        <v>69</v>
      </c>
      <c r="T282" s="141" t="s">
        <v>69</v>
      </c>
      <c r="U282" s="141" t="s">
        <v>69</v>
      </c>
      <c r="V282" s="141" t="s">
        <v>69</v>
      </c>
      <c r="W282" s="141" t="s">
        <v>69</v>
      </c>
      <c r="X282" s="141" t="s">
        <v>69</v>
      </c>
      <c r="Y282" s="141" t="s">
        <v>69</v>
      </c>
      <c r="Z282" s="141" t="s">
        <v>69</v>
      </c>
      <c r="AA282" s="141">
        <v>1</v>
      </c>
      <c r="AB282" s="141" t="s">
        <v>69</v>
      </c>
      <c r="AE282">
        <v>222</v>
      </c>
    </row>
    <row r="283" spans="1:31" ht="15" x14ac:dyDescent="0.25">
      <c r="A283" s="136" t="str">
        <f t="shared" si="47"/>
        <v>(223) NBA 5690:  Management Consulting Essentials (F/S 1.5cr)</v>
      </c>
      <c r="B283" s="137" t="s">
        <v>243</v>
      </c>
      <c r="C283" s="141">
        <v>1.5</v>
      </c>
      <c r="D283" s="141">
        <v>0</v>
      </c>
      <c r="E283" s="141">
        <v>1.5</v>
      </c>
      <c r="F283" s="142" t="s">
        <v>8</v>
      </c>
      <c r="G283" s="122">
        <f t="shared" si="48"/>
        <v>1</v>
      </c>
      <c r="H283" s="35">
        <f t="shared" si="49"/>
        <v>0</v>
      </c>
      <c r="I283" s="141" t="s">
        <v>69</v>
      </c>
      <c r="J283" s="141" t="s">
        <v>69</v>
      </c>
      <c r="K283" s="141" t="s">
        <v>69</v>
      </c>
      <c r="L283" s="141" t="s">
        <v>69</v>
      </c>
      <c r="M283" s="141" t="s">
        <v>69</v>
      </c>
      <c r="N283" s="141" t="s">
        <v>69</v>
      </c>
      <c r="O283" s="141" t="s">
        <v>69</v>
      </c>
      <c r="P283" s="141" t="s">
        <v>69</v>
      </c>
      <c r="Q283" s="141" t="s">
        <v>69</v>
      </c>
      <c r="R283" s="141" t="s">
        <v>69</v>
      </c>
      <c r="S283" s="141" t="s">
        <v>69</v>
      </c>
      <c r="T283" s="141" t="s">
        <v>69</v>
      </c>
      <c r="U283" s="141" t="s">
        <v>69</v>
      </c>
      <c r="V283" s="141" t="s">
        <v>69</v>
      </c>
      <c r="W283" s="141" t="s">
        <v>69</v>
      </c>
      <c r="X283" s="141" t="s">
        <v>69</v>
      </c>
      <c r="Y283" s="141" t="s">
        <v>69</v>
      </c>
      <c r="Z283" s="141" t="s">
        <v>69</v>
      </c>
      <c r="AA283" s="141" t="s">
        <v>69</v>
      </c>
      <c r="AB283" s="141" t="s">
        <v>69</v>
      </c>
      <c r="AE283">
        <v>223</v>
      </c>
    </row>
    <row r="284" spans="1:31" ht="15" x14ac:dyDescent="0.25">
      <c r="A284" s="136" t="str">
        <f t="shared" si="47"/>
        <v>(224) NBA 5980:  Behavioral Finance (S 1.5cr)</v>
      </c>
      <c r="B284" s="137" t="s">
        <v>195</v>
      </c>
      <c r="C284" s="141">
        <v>1.5</v>
      </c>
      <c r="D284" s="141">
        <v>0</v>
      </c>
      <c r="E284" s="141">
        <v>1.5</v>
      </c>
      <c r="F284" s="142" t="s">
        <v>5</v>
      </c>
      <c r="G284" s="122">
        <f t="shared" si="48"/>
        <v>1</v>
      </c>
      <c r="H284" s="35">
        <f t="shared" si="49"/>
        <v>1</v>
      </c>
      <c r="I284" s="141" t="s">
        <v>69</v>
      </c>
      <c r="J284" s="141" t="s">
        <v>69</v>
      </c>
      <c r="K284" s="141" t="s">
        <v>69</v>
      </c>
      <c r="L284" s="141" t="s">
        <v>69</v>
      </c>
      <c r="M284" s="141" t="s">
        <v>69</v>
      </c>
      <c r="N284" s="141" t="s">
        <v>69</v>
      </c>
      <c r="O284" s="141" t="s">
        <v>69</v>
      </c>
      <c r="P284" s="141" t="s">
        <v>69</v>
      </c>
      <c r="Q284" s="141" t="s">
        <v>69</v>
      </c>
      <c r="R284" s="141">
        <v>1</v>
      </c>
      <c r="S284" s="141" t="s">
        <v>69</v>
      </c>
      <c r="T284" s="141" t="s">
        <v>69</v>
      </c>
      <c r="U284" s="141" t="s">
        <v>69</v>
      </c>
      <c r="V284" s="141" t="s">
        <v>69</v>
      </c>
      <c r="W284" s="141" t="s">
        <v>69</v>
      </c>
      <c r="X284" s="141" t="s">
        <v>69</v>
      </c>
      <c r="Y284" s="141" t="s">
        <v>69</v>
      </c>
      <c r="Z284" s="141" t="s">
        <v>69</v>
      </c>
      <c r="AA284" s="141" t="s">
        <v>69</v>
      </c>
      <c r="AB284" s="141" t="s">
        <v>69</v>
      </c>
      <c r="AE284">
        <v>224</v>
      </c>
    </row>
    <row r="285" spans="1:31" ht="15" x14ac:dyDescent="0.25">
      <c r="A285" s="136" t="str">
        <f t="shared" si="47"/>
        <v>(225) NBA 6060:  Evaluating Capital Investment Projects (F 1.5cr)</v>
      </c>
      <c r="B285" s="137" t="s">
        <v>204</v>
      </c>
      <c r="C285" s="141">
        <v>1.5</v>
      </c>
      <c r="D285" s="141">
        <v>0</v>
      </c>
      <c r="E285" s="141">
        <v>1.5</v>
      </c>
      <c r="F285" s="142" t="s">
        <v>6</v>
      </c>
      <c r="G285" s="122">
        <f t="shared" si="48"/>
        <v>1</v>
      </c>
      <c r="H285" s="35">
        <f t="shared" si="49"/>
        <v>1</v>
      </c>
      <c r="I285" s="141" t="s">
        <v>69</v>
      </c>
      <c r="J285" s="141" t="s">
        <v>69</v>
      </c>
      <c r="K285" s="141" t="s">
        <v>69</v>
      </c>
      <c r="L285" s="141" t="s">
        <v>69</v>
      </c>
      <c r="M285" s="141" t="s">
        <v>69</v>
      </c>
      <c r="N285" s="141" t="s">
        <v>69</v>
      </c>
      <c r="O285" s="141" t="s">
        <v>69</v>
      </c>
      <c r="P285" s="141" t="s">
        <v>69</v>
      </c>
      <c r="Q285" s="141" t="s">
        <v>69</v>
      </c>
      <c r="R285" s="141">
        <v>1</v>
      </c>
      <c r="S285" s="141" t="s">
        <v>69</v>
      </c>
      <c r="T285" s="141" t="s">
        <v>69</v>
      </c>
      <c r="U285" s="141" t="s">
        <v>69</v>
      </c>
      <c r="V285" s="141" t="s">
        <v>69</v>
      </c>
      <c r="W285" s="141" t="s">
        <v>69</v>
      </c>
      <c r="X285" s="141" t="s">
        <v>69</v>
      </c>
      <c r="Y285" s="141" t="s">
        <v>69</v>
      </c>
      <c r="Z285" s="141" t="s">
        <v>69</v>
      </c>
      <c r="AA285" s="141" t="s">
        <v>69</v>
      </c>
      <c r="AB285" s="141" t="s">
        <v>69</v>
      </c>
      <c r="AE285">
        <v>225</v>
      </c>
    </row>
    <row r="286" spans="1:31" ht="15" x14ac:dyDescent="0.25">
      <c r="A286" s="136" t="str">
        <f t="shared" si="47"/>
        <v>(226) NBA 6100:  Applied Operations Strategy (F 1.5cr)</v>
      </c>
      <c r="B286" s="137" t="s">
        <v>228</v>
      </c>
      <c r="C286" s="141">
        <v>1.5</v>
      </c>
      <c r="D286" s="141">
        <v>0</v>
      </c>
      <c r="E286" s="141">
        <v>1.5</v>
      </c>
      <c r="F286" s="142" t="s">
        <v>6</v>
      </c>
      <c r="G286" s="122">
        <f t="shared" si="48"/>
        <v>1</v>
      </c>
      <c r="H286" s="35">
        <f t="shared" si="49"/>
        <v>1</v>
      </c>
      <c r="I286" s="141" t="s">
        <v>69</v>
      </c>
      <c r="J286" s="141" t="s">
        <v>69</v>
      </c>
      <c r="K286" s="141" t="s">
        <v>69</v>
      </c>
      <c r="L286" s="141" t="s">
        <v>69</v>
      </c>
      <c r="M286" s="141" t="s">
        <v>69</v>
      </c>
      <c r="N286" s="141" t="s">
        <v>69</v>
      </c>
      <c r="O286" s="141" t="s">
        <v>69</v>
      </c>
      <c r="P286" s="141" t="s">
        <v>69</v>
      </c>
      <c r="Q286" s="141" t="s">
        <v>69</v>
      </c>
      <c r="R286" s="141" t="s">
        <v>69</v>
      </c>
      <c r="S286" s="141" t="s">
        <v>69</v>
      </c>
      <c r="T286" s="141" t="s">
        <v>69</v>
      </c>
      <c r="U286" s="141" t="s">
        <v>69</v>
      </c>
      <c r="V286" s="141" t="s">
        <v>69</v>
      </c>
      <c r="W286" s="141" t="s">
        <v>69</v>
      </c>
      <c r="X286" s="141" t="s">
        <v>69</v>
      </c>
      <c r="Y286" s="141" t="s">
        <v>69</v>
      </c>
      <c r="Z286" s="141">
        <v>1</v>
      </c>
      <c r="AA286" s="141" t="s">
        <v>69</v>
      </c>
      <c r="AB286" s="141" t="s">
        <v>69</v>
      </c>
      <c r="AE286">
        <v>226</v>
      </c>
    </row>
    <row r="287" spans="1:31" ht="15" x14ac:dyDescent="0.25">
      <c r="A287" s="136" t="str">
        <f t="shared" si="47"/>
        <v>(227) NBA 6200:  Marketing Research (S 3cr)</v>
      </c>
      <c r="B287" s="137" t="s">
        <v>176</v>
      </c>
      <c r="C287" s="141">
        <v>3</v>
      </c>
      <c r="D287" s="141">
        <v>0</v>
      </c>
      <c r="E287" s="141">
        <v>3</v>
      </c>
      <c r="F287" s="142" t="s">
        <v>5</v>
      </c>
      <c r="G287" s="122">
        <f t="shared" si="48"/>
        <v>1</v>
      </c>
      <c r="H287" s="35">
        <f t="shared" si="49"/>
        <v>1</v>
      </c>
      <c r="I287" s="141" t="s">
        <v>69</v>
      </c>
      <c r="J287" s="141" t="s">
        <v>69</v>
      </c>
      <c r="K287" s="141" t="s">
        <v>69</v>
      </c>
      <c r="L287" s="141" t="s">
        <v>69</v>
      </c>
      <c r="M287" s="141" t="s">
        <v>69</v>
      </c>
      <c r="N287" s="141" t="s">
        <v>69</v>
      </c>
      <c r="O287" s="141" t="s">
        <v>69</v>
      </c>
      <c r="P287" s="141" t="s">
        <v>69</v>
      </c>
      <c r="Q287" s="141">
        <v>1</v>
      </c>
      <c r="R287" s="141" t="s">
        <v>69</v>
      </c>
      <c r="S287" s="141" t="s">
        <v>69</v>
      </c>
      <c r="T287" s="141" t="s">
        <v>69</v>
      </c>
      <c r="U287" s="141" t="s">
        <v>69</v>
      </c>
      <c r="V287" s="141" t="s">
        <v>69</v>
      </c>
      <c r="W287" s="141" t="s">
        <v>69</v>
      </c>
      <c r="X287" s="141" t="s">
        <v>69</v>
      </c>
      <c r="Y287" s="141" t="s">
        <v>69</v>
      </c>
      <c r="Z287" s="141" t="s">
        <v>69</v>
      </c>
      <c r="AA287" s="141" t="s">
        <v>69</v>
      </c>
      <c r="AB287" s="141" t="s">
        <v>69</v>
      </c>
      <c r="AE287">
        <v>227</v>
      </c>
    </row>
    <row r="288" spans="1:31" ht="15" x14ac:dyDescent="0.25">
      <c r="A288" s="136" t="str">
        <f t="shared" si="47"/>
        <v>(228) NBA 6390:  Data Driven Marketing (F 1.5cr)</v>
      </c>
      <c r="B288" s="137" t="s">
        <v>177</v>
      </c>
      <c r="C288" s="141">
        <v>1.5</v>
      </c>
      <c r="D288" s="141">
        <v>0</v>
      </c>
      <c r="E288" s="141">
        <v>1.5</v>
      </c>
      <c r="F288" s="142" t="s">
        <v>6</v>
      </c>
      <c r="G288" s="122">
        <f t="shared" si="48"/>
        <v>1</v>
      </c>
      <c r="H288" s="35">
        <f t="shared" si="49"/>
        <v>1</v>
      </c>
      <c r="I288" s="141" t="s">
        <v>69</v>
      </c>
      <c r="J288" s="141" t="s">
        <v>69</v>
      </c>
      <c r="K288" s="141" t="s">
        <v>69</v>
      </c>
      <c r="L288" s="141" t="s">
        <v>69</v>
      </c>
      <c r="M288" s="141" t="s">
        <v>69</v>
      </c>
      <c r="N288" s="141" t="s">
        <v>69</v>
      </c>
      <c r="O288" s="141" t="s">
        <v>69</v>
      </c>
      <c r="P288" s="141" t="s">
        <v>69</v>
      </c>
      <c r="Q288" s="141">
        <v>1</v>
      </c>
      <c r="R288" s="141" t="s">
        <v>69</v>
      </c>
      <c r="S288" s="141" t="s">
        <v>69</v>
      </c>
      <c r="T288" s="141" t="s">
        <v>69</v>
      </c>
      <c r="U288" s="141" t="s">
        <v>69</v>
      </c>
      <c r="V288" s="141" t="s">
        <v>69</v>
      </c>
      <c r="W288" s="141" t="s">
        <v>69</v>
      </c>
      <c r="X288" s="141" t="s">
        <v>69</v>
      </c>
      <c r="Y288" s="141" t="s">
        <v>69</v>
      </c>
      <c r="Z288" s="141" t="s">
        <v>69</v>
      </c>
      <c r="AA288" s="141" t="s">
        <v>69</v>
      </c>
      <c r="AB288" s="141" t="s">
        <v>69</v>
      </c>
      <c r="AE288">
        <v>228</v>
      </c>
    </row>
    <row r="289" spans="1:31" ht="15" x14ac:dyDescent="0.25">
      <c r="A289" s="136" t="str">
        <f t="shared" si="47"/>
        <v>(229) NBA 6410:  Supply Chain Strategy (S 1.5cr)</v>
      </c>
      <c r="B289" s="137" t="s">
        <v>229</v>
      </c>
      <c r="C289" s="141">
        <v>1.5</v>
      </c>
      <c r="D289" s="141">
        <v>0</v>
      </c>
      <c r="E289" s="141">
        <v>1.5</v>
      </c>
      <c r="F289" s="142" t="s">
        <v>5</v>
      </c>
      <c r="G289" s="122">
        <f t="shared" si="48"/>
        <v>1</v>
      </c>
      <c r="H289" s="35">
        <f t="shared" si="49"/>
        <v>1</v>
      </c>
      <c r="I289" s="141" t="s">
        <v>69</v>
      </c>
      <c r="J289" s="141" t="s">
        <v>69</v>
      </c>
      <c r="K289" s="141" t="s">
        <v>69</v>
      </c>
      <c r="L289" s="141" t="s">
        <v>69</v>
      </c>
      <c r="M289" s="141" t="s">
        <v>69</v>
      </c>
      <c r="N289" s="141" t="s">
        <v>69</v>
      </c>
      <c r="O289" s="141" t="s">
        <v>69</v>
      </c>
      <c r="P289" s="141" t="s">
        <v>69</v>
      </c>
      <c r="Q289" s="141" t="s">
        <v>69</v>
      </c>
      <c r="R289" s="141" t="s">
        <v>69</v>
      </c>
      <c r="S289" s="141" t="s">
        <v>69</v>
      </c>
      <c r="T289" s="141" t="s">
        <v>69</v>
      </c>
      <c r="U289" s="141" t="s">
        <v>69</v>
      </c>
      <c r="V289" s="141" t="s">
        <v>69</v>
      </c>
      <c r="W289" s="141" t="s">
        <v>69</v>
      </c>
      <c r="X289" s="141" t="s">
        <v>69</v>
      </c>
      <c r="Y289" s="141" t="s">
        <v>69</v>
      </c>
      <c r="Z289" s="141">
        <v>1</v>
      </c>
      <c r="AA289" s="141" t="s">
        <v>69</v>
      </c>
      <c r="AB289" s="141" t="s">
        <v>69</v>
      </c>
      <c r="AE289">
        <v>229</v>
      </c>
    </row>
    <row r="290" spans="1:31" ht="15" x14ac:dyDescent="0.25">
      <c r="A290" s="136" t="str">
        <f t="shared" si="47"/>
        <v>(230) NBA 6420:  Supply Chain Analytics (F 1.5cr)</v>
      </c>
      <c r="B290" s="137" t="s">
        <v>230</v>
      </c>
      <c r="C290" s="141">
        <v>1.5</v>
      </c>
      <c r="D290" s="141">
        <v>0</v>
      </c>
      <c r="E290" s="141">
        <v>1.5</v>
      </c>
      <c r="F290" s="142" t="s">
        <v>6</v>
      </c>
      <c r="G290" s="122">
        <f t="shared" si="48"/>
        <v>1</v>
      </c>
      <c r="H290" s="35">
        <f t="shared" si="49"/>
        <v>1</v>
      </c>
      <c r="I290" s="141" t="s">
        <v>69</v>
      </c>
      <c r="J290" s="141" t="s">
        <v>69</v>
      </c>
      <c r="K290" s="141" t="s">
        <v>69</v>
      </c>
      <c r="L290" s="141" t="s">
        <v>69</v>
      </c>
      <c r="M290" s="141" t="s">
        <v>69</v>
      </c>
      <c r="N290" s="141" t="s">
        <v>69</v>
      </c>
      <c r="O290" s="141" t="s">
        <v>69</v>
      </c>
      <c r="P290" s="141" t="s">
        <v>69</v>
      </c>
      <c r="Q290" s="141" t="s">
        <v>69</v>
      </c>
      <c r="R290" s="141" t="s">
        <v>69</v>
      </c>
      <c r="S290" s="141" t="s">
        <v>69</v>
      </c>
      <c r="T290" s="141" t="s">
        <v>69</v>
      </c>
      <c r="U290" s="141" t="s">
        <v>69</v>
      </c>
      <c r="V290" s="141" t="s">
        <v>69</v>
      </c>
      <c r="W290" s="141" t="s">
        <v>69</v>
      </c>
      <c r="X290" s="141" t="s">
        <v>69</v>
      </c>
      <c r="Y290" s="141" t="s">
        <v>69</v>
      </c>
      <c r="Z290" s="141">
        <v>1</v>
      </c>
      <c r="AA290" s="141" t="s">
        <v>69</v>
      </c>
      <c r="AB290" s="141" t="s">
        <v>69</v>
      </c>
      <c r="AE290">
        <v>230</v>
      </c>
    </row>
    <row r="291" spans="1:31" ht="15" x14ac:dyDescent="0.25">
      <c r="A291" s="136" t="str">
        <f t="shared" si="47"/>
        <v>(231) NBA 6560:  Valuation Principles (S 1.5cr)</v>
      </c>
      <c r="B291" s="137" t="s">
        <v>194</v>
      </c>
      <c r="C291" s="141">
        <v>1.5</v>
      </c>
      <c r="D291" s="141">
        <v>0</v>
      </c>
      <c r="E291" s="141">
        <v>1.5</v>
      </c>
      <c r="F291" s="142" t="s">
        <v>5</v>
      </c>
      <c r="G291" s="122">
        <f t="shared" si="48"/>
        <v>1</v>
      </c>
      <c r="H291" s="35">
        <f t="shared" si="49"/>
        <v>2</v>
      </c>
      <c r="I291" s="141" t="s">
        <v>69</v>
      </c>
      <c r="J291" s="141" t="s">
        <v>69</v>
      </c>
      <c r="K291" s="141" t="s">
        <v>69</v>
      </c>
      <c r="L291" s="141" t="s">
        <v>69</v>
      </c>
      <c r="M291" s="141" t="s">
        <v>69</v>
      </c>
      <c r="N291" s="141" t="s">
        <v>69</v>
      </c>
      <c r="O291" s="141" t="s">
        <v>69</v>
      </c>
      <c r="P291" s="141" t="s">
        <v>69</v>
      </c>
      <c r="Q291" s="141" t="s">
        <v>69</v>
      </c>
      <c r="R291" s="141">
        <v>1</v>
      </c>
      <c r="S291" s="141" t="s">
        <v>69</v>
      </c>
      <c r="T291" s="141" t="s">
        <v>69</v>
      </c>
      <c r="U291" s="141" t="s">
        <v>69</v>
      </c>
      <c r="V291" s="141" t="s">
        <v>69</v>
      </c>
      <c r="W291" s="141" t="s">
        <v>69</v>
      </c>
      <c r="X291" s="141" t="s">
        <v>69</v>
      </c>
      <c r="Y291" s="141" t="s">
        <v>69</v>
      </c>
      <c r="Z291" s="141" t="s">
        <v>69</v>
      </c>
      <c r="AA291" s="141">
        <v>1</v>
      </c>
      <c r="AB291" s="141" t="s">
        <v>69</v>
      </c>
      <c r="AE291">
        <v>231</v>
      </c>
    </row>
    <row r="292" spans="1:31" ht="15" x14ac:dyDescent="0.25">
      <c r="A292" s="136" t="str">
        <f t="shared" si="47"/>
        <v>(232) NBA 6650:  The Strategic Management of Technology and Innovation (S 3cr)</v>
      </c>
      <c r="B292" s="137" t="s">
        <v>244</v>
      </c>
      <c r="C292" s="141">
        <v>3</v>
      </c>
      <c r="D292" s="141">
        <v>0</v>
      </c>
      <c r="E292" s="141">
        <v>3</v>
      </c>
      <c r="F292" s="142" t="s">
        <v>5</v>
      </c>
      <c r="G292" s="122">
        <f t="shared" si="48"/>
        <v>1</v>
      </c>
      <c r="H292" s="35">
        <f t="shared" si="49"/>
        <v>0</v>
      </c>
      <c r="I292" s="141" t="s">
        <v>69</v>
      </c>
      <c r="J292" s="141" t="s">
        <v>69</v>
      </c>
      <c r="K292" s="141" t="s">
        <v>69</v>
      </c>
      <c r="L292" s="141" t="s">
        <v>69</v>
      </c>
      <c r="M292" s="141" t="s">
        <v>69</v>
      </c>
      <c r="N292" s="141" t="s">
        <v>69</v>
      </c>
      <c r="O292" s="141" t="s">
        <v>69</v>
      </c>
      <c r="P292" s="141" t="s">
        <v>69</v>
      </c>
      <c r="Q292" s="141" t="s">
        <v>69</v>
      </c>
      <c r="R292" s="141" t="s">
        <v>69</v>
      </c>
      <c r="S292" s="141" t="s">
        <v>69</v>
      </c>
      <c r="T292" s="141" t="s">
        <v>69</v>
      </c>
      <c r="U292" s="141" t="s">
        <v>69</v>
      </c>
      <c r="V292" s="141" t="s">
        <v>69</v>
      </c>
      <c r="W292" s="141" t="s">
        <v>69</v>
      </c>
      <c r="X292" s="141" t="s">
        <v>69</v>
      </c>
      <c r="Y292" s="141" t="s">
        <v>69</v>
      </c>
      <c r="Z292" s="141" t="s">
        <v>69</v>
      </c>
      <c r="AA292" s="141" t="s">
        <v>69</v>
      </c>
      <c r="AB292" s="141" t="s">
        <v>69</v>
      </c>
      <c r="AE292">
        <v>232</v>
      </c>
    </row>
    <row r="293" spans="1:31" ht="15" x14ac:dyDescent="0.25">
      <c r="A293" s="136" t="str">
        <f t="shared" si="47"/>
        <v>(233) NBA 6730:  Derivatives Securities Part I (F 1.5cr)</v>
      </c>
      <c r="B293" s="137" t="s">
        <v>201</v>
      </c>
      <c r="C293" s="141">
        <v>1.5</v>
      </c>
      <c r="D293" s="141">
        <v>0</v>
      </c>
      <c r="E293" s="141">
        <v>1.5</v>
      </c>
      <c r="F293" s="142" t="s">
        <v>6</v>
      </c>
      <c r="G293" s="122">
        <f t="shared" si="48"/>
        <v>1</v>
      </c>
      <c r="H293" s="35">
        <f t="shared" si="49"/>
        <v>1</v>
      </c>
      <c r="I293" s="141" t="s">
        <v>69</v>
      </c>
      <c r="J293" s="141" t="s">
        <v>69</v>
      </c>
      <c r="K293" s="141" t="s">
        <v>69</v>
      </c>
      <c r="L293" s="141" t="s">
        <v>69</v>
      </c>
      <c r="M293" s="141" t="s">
        <v>69</v>
      </c>
      <c r="N293" s="141" t="s">
        <v>69</v>
      </c>
      <c r="O293" s="141" t="s">
        <v>69</v>
      </c>
      <c r="P293" s="141" t="s">
        <v>69</v>
      </c>
      <c r="Q293" s="141" t="s">
        <v>69</v>
      </c>
      <c r="R293" s="141">
        <v>1</v>
      </c>
      <c r="S293" s="141" t="s">
        <v>69</v>
      </c>
      <c r="T293" s="141" t="s">
        <v>69</v>
      </c>
      <c r="U293" s="141" t="s">
        <v>69</v>
      </c>
      <c r="V293" s="141" t="s">
        <v>69</v>
      </c>
      <c r="W293" s="141" t="s">
        <v>69</v>
      </c>
      <c r="X293" s="141" t="s">
        <v>69</v>
      </c>
      <c r="Y293" s="141" t="s">
        <v>69</v>
      </c>
      <c r="Z293" s="141" t="s">
        <v>69</v>
      </c>
      <c r="AA293" s="141" t="s">
        <v>69</v>
      </c>
      <c r="AB293" s="141" t="s">
        <v>69</v>
      </c>
      <c r="AE293">
        <v>233</v>
      </c>
    </row>
    <row r="294" spans="1:31" ht="15" x14ac:dyDescent="0.25">
      <c r="A294" s="136" t="str">
        <f t="shared" si="47"/>
        <v>(234) NBA 6740:  Derivatives Securities Part II (F 1.5cr)</v>
      </c>
      <c r="B294" s="137" t="s">
        <v>202</v>
      </c>
      <c r="C294" s="141">
        <v>1.5</v>
      </c>
      <c r="D294" s="141">
        <v>0</v>
      </c>
      <c r="E294" s="141">
        <v>1.5</v>
      </c>
      <c r="F294" s="142" t="s">
        <v>6</v>
      </c>
      <c r="G294" s="122">
        <f t="shared" si="48"/>
        <v>1</v>
      </c>
      <c r="H294" s="35">
        <f t="shared" si="49"/>
        <v>1</v>
      </c>
      <c r="I294" s="141" t="s">
        <v>69</v>
      </c>
      <c r="J294" s="141" t="s">
        <v>69</v>
      </c>
      <c r="K294" s="141" t="s">
        <v>69</v>
      </c>
      <c r="L294" s="141" t="s">
        <v>69</v>
      </c>
      <c r="M294" s="141" t="s">
        <v>69</v>
      </c>
      <c r="N294" s="141" t="s">
        <v>69</v>
      </c>
      <c r="O294" s="141" t="s">
        <v>69</v>
      </c>
      <c r="P294" s="141" t="s">
        <v>69</v>
      </c>
      <c r="Q294" s="141" t="s">
        <v>69</v>
      </c>
      <c r="R294" s="141">
        <v>1</v>
      </c>
      <c r="S294" s="141" t="s">
        <v>69</v>
      </c>
      <c r="T294" s="141" t="s">
        <v>69</v>
      </c>
      <c r="U294" s="141" t="s">
        <v>69</v>
      </c>
      <c r="V294" s="141" t="s">
        <v>69</v>
      </c>
      <c r="W294" s="141" t="s">
        <v>69</v>
      </c>
      <c r="X294" s="141" t="s">
        <v>69</v>
      </c>
      <c r="Y294" s="141" t="s">
        <v>69</v>
      </c>
      <c r="Z294" s="141" t="s">
        <v>69</v>
      </c>
      <c r="AA294" s="141" t="s">
        <v>69</v>
      </c>
      <c r="AB294" s="141" t="s">
        <v>69</v>
      </c>
      <c r="AE294">
        <v>234</v>
      </c>
    </row>
    <row r="295" spans="1:31" x14ac:dyDescent="0.2">
      <c r="A295" s="4"/>
      <c r="B295" s="4"/>
      <c r="C295" s="132"/>
      <c r="D295" s="132"/>
      <c r="E295" s="132"/>
      <c r="F295" s="133"/>
      <c r="G295" s="132"/>
      <c r="H295" s="132"/>
      <c r="I295" s="132"/>
      <c r="J295" s="132"/>
      <c r="K295" s="132"/>
      <c r="L295" s="132"/>
      <c r="M295" s="132"/>
      <c r="N295" s="132"/>
      <c r="O295" s="132"/>
      <c r="P295" s="132"/>
      <c r="Q295" s="132"/>
      <c r="R295" s="132"/>
      <c r="S295" s="132"/>
      <c r="T295" s="132"/>
      <c r="U295" s="132"/>
      <c r="V295" s="132"/>
      <c r="W295" s="132"/>
      <c r="X295" s="132"/>
      <c r="Y295" s="132"/>
      <c r="Z295" s="132"/>
      <c r="AA295" s="132"/>
      <c r="AB295" s="132"/>
    </row>
    <row r="296" spans="1:31" x14ac:dyDescent="0.2">
      <c r="A296" s="4"/>
      <c r="B296" s="4"/>
      <c r="C296" s="132"/>
      <c r="D296" s="132"/>
      <c r="E296" s="132"/>
      <c r="F296" s="133"/>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32"/>
    </row>
    <row r="297" spans="1:31" x14ac:dyDescent="0.2">
      <c r="A297" s="4"/>
      <c r="B297" s="4"/>
      <c r="C297" s="132"/>
      <c r="D297" s="132"/>
      <c r="E297" s="132"/>
      <c r="F297" s="133"/>
      <c r="G297" s="132"/>
      <c r="H297" s="132"/>
      <c r="I297" s="132"/>
      <c r="J297" s="132"/>
      <c r="K297" s="132"/>
      <c r="L297" s="132"/>
      <c r="M297" s="132"/>
      <c r="N297" s="132"/>
      <c r="O297" s="132"/>
      <c r="P297" s="132"/>
      <c r="Q297" s="132"/>
      <c r="R297" s="132"/>
      <c r="S297" s="132"/>
      <c r="T297" s="132"/>
      <c r="U297" s="132"/>
      <c r="V297" s="132"/>
      <c r="W297" s="132"/>
      <c r="X297" s="132"/>
      <c r="Y297" s="132"/>
      <c r="Z297" s="132"/>
      <c r="AA297" s="132"/>
      <c r="AB297" s="132"/>
    </row>
    <row r="298" spans="1:31" x14ac:dyDescent="0.2">
      <c r="A298" s="4"/>
      <c r="C298" s="132"/>
      <c r="D298" s="132"/>
      <c r="E298" s="132"/>
      <c r="F298" s="133"/>
      <c r="G298" s="132"/>
      <c r="H298" s="132"/>
      <c r="I298" s="132"/>
      <c r="J298" s="132"/>
      <c r="K298" s="132"/>
      <c r="L298" s="132"/>
      <c r="M298" s="132"/>
      <c r="N298" s="132"/>
      <c r="O298" s="132"/>
      <c r="P298" s="132"/>
      <c r="Q298" s="132"/>
      <c r="R298" s="132"/>
      <c r="S298" s="132"/>
      <c r="T298" s="132"/>
      <c r="U298" s="132"/>
      <c r="V298" s="132"/>
      <c r="W298" s="132"/>
      <c r="X298" s="132"/>
      <c r="Y298" s="132"/>
      <c r="Z298" s="132"/>
      <c r="AA298" s="132"/>
      <c r="AB298" s="132"/>
    </row>
    <row r="299" spans="1:31" x14ac:dyDescent="0.2">
      <c r="A299" s="4"/>
      <c r="C299" s="132"/>
      <c r="D299" s="132"/>
      <c r="E299" s="132"/>
      <c r="F299" s="133"/>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row>
    <row r="300" spans="1:31" x14ac:dyDescent="0.2">
      <c r="A300" s="4"/>
      <c r="B300" s="4"/>
      <c r="C300" s="132"/>
      <c r="D300" s="132"/>
      <c r="E300" s="132"/>
      <c r="F300" s="133"/>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row>
    <row r="301" spans="1:31" x14ac:dyDescent="0.2">
      <c r="A301" s="4"/>
      <c r="C301" s="132"/>
      <c r="D301" s="132"/>
      <c r="E301" s="132"/>
      <c r="F301" s="133"/>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row>
    <row r="302" spans="1:31" x14ac:dyDescent="0.2">
      <c r="A302" s="4"/>
      <c r="C302" s="132"/>
      <c r="D302" s="132"/>
      <c r="E302" s="132"/>
      <c r="F302" s="133"/>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row>
    <row r="303" spans="1:31" x14ac:dyDescent="0.2">
      <c r="A303" s="4"/>
      <c r="B303" s="4"/>
      <c r="C303" s="132"/>
      <c r="D303" s="132"/>
      <c r="E303" s="132"/>
      <c r="F303" s="133"/>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32"/>
    </row>
    <row r="304" spans="1:31" x14ac:dyDescent="0.2">
      <c r="A304" s="4"/>
      <c r="B304" s="4"/>
      <c r="C304" s="132"/>
      <c r="D304" s="132"/>
      <c r="E304" s="132"/>
      <c r="F304" s="133"/>
      <c r="G304" s="132"/>
      <c r="H304" s="132"/>
      <c r="I304" s="132"/>
      <c r="J304" s="132"/>
      <c r="K304" s="132"/>
      <c r="L304" s="132"/>
      <c r="M304" s="132"/>
      <c r="N304" s="132"/>
      <c r="O304" s="132"/>
      <c r="P304" s="132"/>
      <c r="Q304" s="132"/>
      <c r="R304" s="132"/>
      <c r="S304" s="132"/>
      <c r="T304" s="132"/>
      <c r="U304" s="132"/>
      <c r="V304" s="132"/>
      <c r="W304" s="132"/>
      <c r="X304" s="132"/>
      <c r="Y304" s="132"/>
      <c r="Z304" s="132"/>
      <c r="AA304" s="132"/>
      <c r="AB304" s="132"/>
    </row>
    <row r="305" spans="1:28" x14ac:dyDescent="0.2">
      <c r="A305" s="4"/>
      <c r="C305" s="132"/>
      <c r="D305" s="132"/>
      <c r="E305" s="132"/>
      <c r="F305" s="133"/>
      <c r="G305" s="132"/>
      <c r="H305" s="132"/>
      <c r="I305" s="132"/>
      <c r="J305" s="132"/>
      <c r="K305" s="132"/>
      <c r="L305" s="132"/>
      <c r="M305" s="132"/>
      <c r="N305" s="132"/>
      <c r="O305" s="132"/>
      <c r="P305" s="132"/>
      <c r="Q305" s="132"/>
      <c r="R305" s="132"/>
      <c r="S305" s="132"/>
      <c r="T305" s="132"/>
      <c r="U305" s="132"/>
      <c r="V305" s="132"/>
      <c r="W305" s="132"/>
      <c r="X305" s="132"/>
      <c r="Y305" s="132"/>
      <c r="Z305" s="132"/>
      <c r="AA305" s="132"/>
      <c r="AB305" s="132"/>
    </row>
    <row r="306" spans="1:28" x14ac:dyDescent="0.2">
      <c r="A306" s="4"/>
      <c r="B306" s="4"/>
      <c r="C306" s="132"/>
      <c r="D306" s="132"/>
      <c r="E306" s="132"/>
      <c r="F306" s="133"/>
      <c r="G306" s="132"/>
      <c r="H306" s="132"/>
      <c r="I306" s="132"/>
      <c r="J306" s="132"/>
      <c r="K306" s="132"/>
      <c r="L306" s="132"/>
      <c r="M306" s="132"/>
      <c r="N306" s="132"/>
      <c r="O306" s="132"/>
      <c r="P306" s="132"/>
      <c r="Q306" s="132"/>
      <c r="R306" s="132"/>
      <c r="S306" s="132"/>
      <c r="T306" s="132"/>
      <c r="U306" s="132"/>
      <c r="V306" s="132"/>
      <c r="W306" s="132"/>
      <c r="X306" s="132"/>
      <c r="Y306" s="132"/>
      <c r="Z306" s="132"/>
      <c r="AA306" s="132"/>
      <c r="AB306" s="132"/>
    </row>
    <row r="307" spans="1:28" x14ac:dyDescent="0.2">
      <c r="A307" s="4"/>
      <c r="B307" s="4"/>
      <c r="C307" s="132"/>
      <c r="D307" s="132"/>
      <c r="E307" s="132"/>
      <c r="F307" s="133"/>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row>
    <row r="308" spans="1:28" x14ac:dyDescent="0.2">
      <c r="A308" s="4"/>
      <c r="B308" s="4"/>
      <c r="C308" s="132"/>
      <c r="D308" s="132"/>
      <c r="E308" s="132"/>
      <c r="F308" s="133"/>
      <c r="G308" s="132"/>
      <c r="H308" s="132"/>
      <c r="I308" s="132"/>
      <c r="J308" s="132"/>
      <c r="K308" s="132"/>
      <c r="L308" s="132"/>
      <c r="M308" s="132"/>
      <c r="N308" s="132"/>
      <c r="O308" s="132"/>
      <c r="P308" s="132"/>
      <c r="Q308" s="132"/>
      <c r="R308" s="132"/>
      <c r="S308" s="132"/>
      <c r="T308" s="132"/>
      <c r="U308" s="132"/>
      <c r="V308" s="132"/>
      <c r="W308" s="132"/>
      <c r="X308" s="132"/>
      <c r="Y308" s="132"/>
      <c r="Z308" s="132"/>
      <c r="AA308" s="132"/>
      <c r="AB308" s="132"/>
    </row>
  </sheetData>
  <sheetProtection sheet="1" formatColumns="0" formatRows="0" autoFilter="0"/>
  <autoFilter ref="A70:AB308" xr:uid="{00000000-0009-0000-0000-000002000000}"/>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40"/>
  <sheetViews>
    <sheetView workbookViewId="0">
      <selection activeCell="B18" sqref="B18"/>
    </sheetView>
  </sheetViews>
  <sheetFormatPr defaultColWidth="9.140625" defaultRowHeight="15" x14ac:dyDescent="0.25"/>
  <cols>
    <col min="1" max="1" width="66.42578125" style="137" customWidth="1"/>
    <col min="2" max="2" width="7.85546875" style="137" bestFit="1" customWidth="1"/>
    <col min="3" max="3" width="7" style="137" bestFit="1" customWidth="1"/>
    <col min="4" max="4" width="6" style="137" bestFit="1" customWidth="1"/>
    <col min="5" max="5" width="5.5703125" style="137" bestFit="1" customWidth="1"/>
    <col min="6" max="7" width="5.5703125" style="137" customWidth="1"/>
    <col min="8" max="28" width="6.7109375" style="137" customWidth="1"/>
    <col min="29" max="16384" width="9.140625" style="137"/>
  </cols>
  <sheetData>
    <row r="1" spans="1:28" x14ac:dyDescent="0.25">
      <c r="A1" s="137" t="s">
        <v>331</v>
      </c>
      <c r="B1" s="138" t="s">
        <v>332</v>
      </c>
      <c r="C1" s="138" t="s">
        <v>333</v>
      </c>
      <c r="D1" s="138" t="s">
        <v>334</v>
      </c>
      <c r="E1" s="138" t="s">
        <v>7</v>
      </c>
      <c r="F1" s="138" t="s">
        <v>31</v>
      </c>
      <c r="G1" s="138" t="s">
        <v>33</v>
      </c>
      <c r="H1" s="138" t="s">
        <v>35</v>
      </c>
      <c r="I1" s="138" t="s">
        <v>335</v>
      </c>
      <c r="J1" s="138" t="s">
        <v>55</v>
      </c>
      <c r="K1" s="138" t="s">
        <v>75</v>
      </c>
      <c r="L1" s="138" t="s">
        <v>336</v>
      </c>
      <c r="M1" s="138" t="s">
        <v>337</v>
      </c>
      <c r="N1" s="138" t="s">
        <v>338</v>
      </c>
      <c r="O1" s="138" t="s">
        <v>79</v>
      </c>
      <c r="P1" s="138" t="s">
        <v>339</v>
      </c>
      <c r="Q1" s="138" t="s">
        <v>340</v>
      </c>
      <c r="R1" s="138" t="s">
        <v>341</v>
      </c>
      <c r="S1" s="138" t="s">
        <v>86</v>
      </c>
      <c r="T1" s="138" t="s">
        <v>342</v>
      </c>
      <c r="U1" s="138" t="s">
        <v>343</v>
      </c>
      <c r="V1" s="138" t="s">
        <v>344</v>
      </c>
      <c r="W1" s="138" t="s">
        <v>345</v>
      </c>
      <c r="X1" s="138" t="s">
        <v>346</v>
      </c>
      <c r="Y1" s="138" t="s">
        <v>347</v>
      </c>
      <c r="Z1" s="138" t="s">
        <v>84</v>
      </c>
      <c r="AA1" s="138" t="s">
        <v>348</v>
      </c>
      <c r="AB1" s="138" t="s">
        <v>349</v>
      </c>
    </row>
    <row r="2" spans="1:28" x14ac:dyDescent="0.25">
      <c r="A2" s="137" t="s">
        <v>245</v>
      </c>
      <c r="B2" s="140">
        <v>3</v>
      </c>
      <c r="C2" s="140">
        <v>0</v>
      </c>
      <c r="D2" s="140">
        <v>3</v>
      </c>
      <c r="E2" s="139" t="s">
        <v>5</v>
      </c>
      <c r="F2" s="139"/>
      <c r="G2" s="139"/>
      <c r="H2" s="140" t="s">
        <v>69</v>
      </c>
      <c r="I2" s="140" t="s">
        <v>69</v>
      </c>
      <c r="J2" s="140" t="s">
        <v>69</v>
      </c>
      <c r="K2" s="140" t="s">
        <v>69</v>
      </c>
      <c r="L2" s="140" t="s">
        <v>69</v>
      </c>
      <c r="M2" s="140" t="s">
        <v>69</v>
      </c>
      <c r="N2" s="140" t="s">
        <v>69</v>
      </c>
      <c r="O2" s="140" t="s">
        <v>69</v>
      </c>
      <c r="P2" s="140" t="s">
        <v>69</v>
      </c>
      <c r="Q2" s="140" t="s">
        <v>69</v>
      </c>
      <c r="R2" s="140" t="s">
        <v>69</v>
      </c>
      <c r="S2" s="140" t="s">
        <v>69</v>
      </c>
      <c r="T2" s="140" t="s">
        <v>69</v>
      </c>
      <c r="U2" s="140" t="s">
        <v>69</v>
      </c>
      <c r="V2" s="140" t="s">
        <v>69</v>
      </c>
      <c r="W2" s="140" t="s">
        <v>69</v>
      </c>
      <c r="X2" s="140" t="s">
        <v>69</v>
      </c>
      <c r="Y2" s="140" t="s">
        <v>69</v>
      </c>
      <c r="Z2" s="140" t="s">
        <v>69</v>
      </c>
      <c r="AA2" s="140" t="s">
        <v>69</v>
      </c>
      <c r="AB2" s="140">
        <v>1</v>
      </c>
    </row>
    <row r="3" spans="1:28" x14ac:dyDescent="0.25">
      <c r="A3" s="137" t="s">
        <v>240</v>
      </c>
      <c r="B3" s="140">
        <v>3</v>
      </c>
      <c r="C3" s="140">
        <v>0</v>
      </c>
      <c r="D3" s="140">
        <v>3</v>
      </c>
      <c r="E3" s="139" t="s">
        <v>6</v>
      </c>
      <c r="F3" s="139"/>
      <c r="G3" s="139"/>
      <c r="H3" s="140" t="s">
        <v>69</v>
      </c>
      <c r="I3" s="140" t="s">
        <v>69</v>
      </c>
      <c r="J3" s="140" t="s">
        <v>69</v>
      </c>
      <c r="K3" s="140" t="s">
        <v>69</v>
      </c>
      <c r="L3" s="140" t="s">
        <v>69</v>
      </c>
      <c r="M3" s="140" t="s">
        <v>69</v>
      </c>
      <c r="N3" s="140" t="s">
        <v>69</v>
      </c>
      <c r="O3" s="140" t="s">
        <v>69</v>
      </c>
      <c r="P3" s="140" t="s">
        <v>69</v>
      </c>
      <c r="Q3" s="140" t="s">
        <v>69</v>
      </c>
      <c r="R3" s="140" t="s">
        <v>69</v>
      </c>
      <c r="S3" s="140" t="s">
        <v>69</v>
      </c>
      <c r="T3" s="140" t="s">
        <v>69</v>
      </c>
      <c r="U3" s="140" t="s">
        <v>69</v>
      </c>
      <c r="V3" s="140" t="s">
        <v>69</v>
      </c>
      <c r="W3" s="140" t="s">
        <v>69</v>
      </c>
      <c r="X3" s="140" t="s">
        <v>69</v>
      </c>
      <c r="Y3" s="140" t="s">
        <v>69</v>
      </c>
      <c r="Z3" s="140" t="s">
        <v>69</v>
      </c>
      <c r="AA3" s="140" t="s">
        <v>69</v>
      </c>
      <c r="AB3" s="140">
        <v>1</v>
      </c>
    </row>
    <row r="4" spans="1:28" x14ac:dyDescent="0.25">
      <c r="A4" s="137" t="s">
        <v>241</v>
      </c>
      <c r="B4" s="140">
        <v>3</v>
      </c>
      <c r="C4" s="140">
        <v>0</v>
      </c>
      <c r="D4" s="140">
        <v>3</v>
      </c>
      <c r="E4" s="139" t="s">
        <v>5</v>
      </c>
      <c r="F4" s="139"/>
      <c r="G4" s="139"/>
      <c r="H4" s="140" t="s">
        <v>69</v>
      </c>
      <c r="I4" s="140" t="s">
        <v>69</v>
      </c>
      <c r="J4" s="140" t="s">
        <v>69</v>
      </c>
      <c r="K4" s="140" t="s">
        <v>69</v>
      </c>
      <c r="L4" s="140" t="s">
        <v>69</v>
      </c>
      <c r="M4" s="140" t="s">
        <v>69</v>
      </c>
      <c r="N4" s="140" t="s">
        <v>69</v>
      </c>
      <c r="O4" s="140" t="s">
        <v>69</v>
      </c>
      <c r="P4" s="140" t="s">
        <v>69</v>
      </c>
      <c r="Q4" s="140" t="s">
        <v>69</v>
      </c>
      <c r="R4" s="140" t="s">
        <v>69</v>
      </c>
      <c r="S4" s="140" t="s">
        <v>69</v>
      </c>
      <c r="T4" s="140" t="s">
        <v>69</v>
      </c>
      <c r="U4" s="140" t="s">
        <v>69</v>
      </c>
      <c r="V4" s="140" t="s">
        <v>69</v>
      </c>
      <c r="W4" s="140" t="s">
        <v>69</v>
      </c>
      <c r="X4" s="140" t="s">
        <v>69</v>
      </c>
      <c r="Y4" s="140" t="s">
        <v>69</v>
      </c>
      <c r="Z4" s="140" t="s">
        <v>69</v>
      </c>
      <c r="AA4" s="140" t="s">
        <v>69</v>
      </c>
      <c r="AB4" s="140">
        <v>1</v>
      </c>
    </row>
    <row r="5" spans="1:28" x14ac:dyDescent="0.25">
      <c r="A5" s="137" t="s">
        <v>198</v>
      </c>
      <c r="B5" s="140">
        <v>1.5</v>
      </c>
      <c r="C5" s="140">
        <v>0</v>
      </c>
      <c r="D5" s="140">
        <v>1.5</v>
      </c>
      <c r="E5" s="139" t="s">
        <v>8</v>
      </c>
      <c r="F5" s="139"/>
      <c r="G5" s="139"/>
      <c r="H5" s="140" t="s">
        <v>69</v>
      </c>
      <c r="I5" s="140" t="s">
        <v>69</v>
      </c>
      <c r="J5" s="140" t="s">
        <v>69</v>
      </c>
      <c r="K5" s="140" t="s">
        <v>69</v>
      </c>
      <c r="L5" s="140" t="s">
        <v>69</v>
      </c>
      <c r="M5" s="140" t="s">
        <v>69</v>
      </c>
      <c r="N5" s="140" t="s">
        <v>69</v>
      </c>
      <c r="O5" s="140" t="s">
        <v>69</v>
      </c>
      <c r="P5" s="140" t="s">
        <v>69</v>
      </c>
      <c r="Q5" s="140">
        <v>1</v>
      </c>
      <c r="R5" s="140" t="s">
        <v>69</v>
      </c>
      <c r="S5" s="140" t="s">
        <v>69</v>
      </c>
      <c r="T5" s="140" t="s">
        <v>69</v>
      </c>
      <c r="U5" s="140" t="s">
        <v>69</v>
      </c>
      <c r="V5" s="140" t="s">
        <v>69</v>
      </c>
      <c r="W5" s="140" t="s">
        <v>69</v>
      </c>
      <c r="X5" s="140" t="s">
        <v>69</v>
      </c>
      <c r="Y5" s="140" t="s">
        <v>69</v>
      </c>
      <c r="Z5" s="140" t="s">
        <v>69</v>
      </c>
      <c r="AA5" s="140" t="s">
        <v>69</v>
      </c>
      <c r="AB5" s="140">
        <v>1</v>
      </c>
    </row>
    <row r="6" spans="1:28" x14ac:dyDescent="0.25">
      <c r="A6" s="137" t="s">
        <v>242</v>
      </c>
      <c r="B6" s="140">
        <v>3</v>
      </c>
      <c r="C6" s="140">
        <v>0</v>
      </c>
      <c r="D6" s="140">
        <v>3</v>
      </c>
      <c r="E6" s="139" t="s">
        <v>8</v>
      </c>
      <c r="F6" s="139"/>
      <c r="G6" s="139"/>
      <c r="H6" s="140" t="s">
        <v>69</v>
      </c>
      <c r="I6" s="140" t="s">
        <v>69</v>
      </c>
      <c r="J6" s="140" t="s">
        <v>69</v>
      </c>
      <c r="K6" s="140" t="s">
        <v>69</v>
      </c>
      <c r="L6" s="140" t="s">
        <v>69</v>
      </c>
      <c r="M6" s="140" t="s">
        <v>69</v>
      </c>
      <c r="N6" s="140" t="s">
        <v>69</v>
      </c>
      <c r="O6" s="140" t="s">
        <v>69</v>
      </c>
      <c r="P6" s="140" t="s">
        <v>69</v>
      </c>
      <c r="Q6" s="140" t="s">
        <v>69</v>
      </c>
      <c r="R6" s="140" t="s">
        <v>69</v>
      </c>
      <c r="S6" s="140" t="s">
        <v>69</v>
      </c>
      <c r="T6" s="140" t="s">
        <v>69</v>
      </c>
      <c r="U6" s="140" t="s">
        <v>69</v>
      </c>
      <c r="V6" s="140" t="s">
        <v>69</v>
      </c>
      <c r="W6" s="140" t="s">
        <v>69</v>
      </c>
      <c r="X6" s="140" t="s">
        <v>69</v>
      </c>
      <c r="Y6" s="140" t="s">
        <v>69</v>
      </c>
      <c r="Z6" s="140" t="s">
        <v>69</v>
      </c>
      <c r="AA6" s="140" t="s">
        <v>69</v>
      </c>
      <c r="AB6" s="140">
        <v>1</v>
      </c>
    </row>
    <row r="7" spans="1:28" x14ac:dyDescent="0.25">
      <c r="A7" s="137" t="s">
        <v>197</v>
      </c>
      <c r="B7" s="140">
        <v>1.5</v>
      </c>
      <c r="C7" s="140">
        <v>0</v>
      </c>
      <c r="D7" s="140">
        <v>1.5</v>
      </c>
      <c r="E7" s="139" t="s">
        <v>8</v>
      </c>
      <c r="F7" s="139"/>
      <c r="G7" s="139"/>
      <c r="H7" s="140" t="s">
        <v>69</v>
      </c>
      <c r="I7" s="140" t="s">
        <v>69</v>
      </c>
      <c r="J7" s="140" t="s">
        <v>69</v>
      </c>
      <c r="K7" s="140" t="s">
        <v>69</v>
      </c>
      <c r="L7" s="140" t="s">
        <v>69</v>
      </c>
      <c r="M7" s="140" t="s">
        <v>69</v>
      </c>
      <c r="N7" s="140" t="s">
        <v>69</v>
      </c>
      <c r="O7" s="140" t="s">
        <v>69</v>
      </c>
      <c r="P7" s="140" t="s">
        <v>69</v>
      </c>
      <c r="Q7" s="140">
        <v>1</v>
      </c>
      <c r="R7" s="140" t="s">
        <v>69</v>
      </c>
      <c r="S7" s="140" t="s">
        <v>69</v>
      </c>
      <c r="T7" s="140" t="s">
        <v>69</v>
      </c>
      <c r="U7" s="140" t="s">
        <v>69</v>
      </c>
      <c r="V7" s="140" t="s">
        <v>69</v>
      </c>
      <c r="W7" s="140" t="s">
        <v>69</v>
      </c>
      <c r="X7" s="140" t="s">
        <v>69</v>
      </c>
      <c r="Y7" s="140" t="s">
        <v>69</v>
      </c>
      <c r="Z7" s="140" t="s">
        <v>69</v>
      </c>
      <c r="AA7" s="140" t="s">
        <v>69</v>
      </c>
      <c r="AB7" s="140">
        <v>1</v>
      </c>
    </row>
    <row r="8" spans="1:28" x14ac:dyDescent="0.25">
      <c r="A8" s="137" t="s">
        <v>235</v>
      </c>
      <c r="B8" s="140">
        <v>1.5</v>
      </c>
      <c r="C8" s="140">
        <v>0</v>
      </c>
      <c r="D8" s="140">
        <v>1.5</v>
      </c>
      <c r="E8" s="139" t="s">
        <v>8</v>
      </c>
      <c r="F8" s="139"/>
      <c r="G8" s="139"/>
      <c r="H8" s="140" t="s">
        <v>69</v>
      </c>
      <c r="I8" s="140" t="s">
        <v>69</v>
      </c>
      <c r="J8" s="140" t="s">
        <v>69</v>
      </c>
      <c r="K8" s="140" t="s">
        <v>69</v>
      </c>
      <c r="L8" s="140" t="s">
        <v>69</v>
      </c>
      <c r="M8" s="140" t="s">
        <v>69</v>
      </c>
      <c r="N8" s="140" t="s">
        <v>69</v>
      </c>
      <c r="O8" s="140" t="s">
        <v>69</v>
      </c>
      <c r="P8" s="140" t="s">
        <v>69</v>
      </c>
      <c r="Q8" s="140" t="s">
        <v>69</v>
      </c>
      <c r="R8" s="140" t="s">
        <v>69</v>
      </c>
      <c r="S8" s="140" t="s">
        <v>69</v>
      </c>
      <c r="T8" s="140" t="s">
        <v>69</v>
      </c>
      <c r="U8" s="140" t="s">
        <v>69</v>
      </c>
      <c r="V8" s="140" t="s">
        <v>69</v>
      </c>
      <c r="W8" s="140" t="s">
        <v>69</v>
      </c>
      <c r="X8" s="140" t="s">
        <v>69</v>
      </c>
      <c r="Y8" s="140" t="s">
        <v>69</v>
      </c>
      <c r="Z8" s="140">
        <v>1</v>
      </c>
      <c r="AA8" s="140" t="s">
        <v>69</v>
      </c>
      <c r="AB8" s="140">
        <v>1</v>
      </c>
    </row>
    <row r="9" spans="1:28" x14ac:dyDescent="0.25">
      <c r="A9" s="137" t="s">
        <v>203</v>
      </c>
      <c r="B9" s="140">
        <v>3</v>
      </c>
      <c r="C9" s="140">
        <v>0</v>
      </c>
      <c r="D9" s="140">
        <v>3</v>
      </c>
      <c r="E9" s="139" t="s">
        <v>5</v>
      </c>
      <c r="F9" s="139"/>
      <c r="G9" s="139"/>
      <c r="H9" s="140" t="s">
        <v>69</v>
      </c>
      <c r="I9" s="140" t="s">
        <v>69</v>
      </c>
      <c r="J9" s="140" t="s">
        <v>69</v>
      </c>
      <c r="K9" s="140" t="s">
        <v>69</v>
      </c>
      <c r="L9" s="140" t="s">
        <v>69</v>
      </c>
      <c r="M9" s="140" t="s">
        <v>69</v>
      </c>
      <c r="N9" s="140" t="s">
        <v>69</v>
      </c>
      <c r="O9" s="140" t="s">
        <v>69</v>
      </c>
      <c r="P9" s="140" t="s">
        <v>69</v>
      </c>
      <c r="Q9" s="140">
        <v>1</v>
      </c>
      <c r="R9" s="140" t="s">
        <v>69</v>
      </c>
      <c r="S9" s="140" t="s">
        <v>69</v>
      </c>
      <c r="T9" s="140" t="s">
        <v>69</v>
      </c>
      <c r="U9" s="140" t="s">
        <v>69</v>
      </c>
      <c r="V9" s="140" t="s">
        <v>69</v>
      </c>
      <c r="W9" s="140" t="s">
        <v>69</v>
      </c>
      <c r="X9" s="140" t="s">
        <v>69</v>
      </c>
      <c r="Y9" s="140" t="s">
        <v>69</v>
      </c>
      <c r="Z9" s="140" t="s">
        <v>69</v>
      </c>
      <c r="AA9" s="140" t="s">
        <v>69</v>
      </c>
      <c r="AB9" s="140">
        <v>1</v>
      </c>
    </row>
    <row r="10" spans="1:28" x14ac:dyDescent="0.25">
      <c r="A10" s="137" t="s">
        <v>196</v>
      </c>
      <c r="B10" s="140">
        <v>3</v>
      </c>
      <c r="C10" s="140">
        <v>0</v>
      </c>
      <c r="D10" s="140">
        <v>3</v>
      </c>
      <c r="E10" s="139" t="s">
        <v>6</v>
      </c>
      <c r="F10" s="139"/>
      <c r="G10" s="139"/>
      <c r="H10" s="140" t="s">
        <v>69</v>
      </c>
      <c r="I10" s="140" t="s">
        <v>69</v>
      </c>
      <c r="J10" s="140" t="s">
        <v>69</v>
      </c>
      <c r="K10" s="140" t="s">
        <v>69</v>
      </c>
      <c r="L10" s="140" t="s">
        <v>69</v>
      </c>
      <c r="M10" s="140" t="s">
        <v>69</v>
      </c>
      <c r="N10" s="140" t="s">
        <v>69</v>
      </c>
      <c r="O10" s="140" t="s">
        <v>69</v>
      </c>
      <c r="P10" s="140" t="s">
        <v>69</v>
      </c>
      <c r="Q10" s="140">
        <v>1</v>
      </c>
      <c r="R10" s="140" t="s">
        <v>69</v>
      </c>
      <c r="S10" s="140" t="s">
        <v>69</v>
      </c>
      <c r="T10" s="140" t="s">
        <v>69</v>
      </c>
      <c r="U10" s="140" t="s">
        <v>69</v>
      </c>
      <c r="V10" s="140" t="s">
        <v>69</v>
      </c>
      <c r="W10" s="140" t="s">
        <v>69</v>
      </c>
      <c r="X10" s="140" t="s">
        <v>69</v>
      </c>
      <c r="Y10" s="140" t="s">
        <v>69</v>
      </c>
      <c r="Z10" s="140" t="s">
        <v>69</v>
      </c>
      <c r="AA10" s="140" t="s">
        <v>69</v>
      </c>
      <c r="AB10" s="140">
        <v>1</v>
      </c>
    </row>
    <row r="11" spans="1:28" x14ac:dyDescent="0.25">
      <c r="A11" s="137" t="s">
        <v>227</v>
      </c>
      <c r="B11" s="140">
        <v>3</v>
      </c>
      <c r="C11" s="140">
        <v>0</v>
      </c>
      <c r="D11" s="140">
        <v>3</v>
      </c>
      <c r="E11" s="139" t="s">
        <v>5</v>
      </c>
      <c r="F11" s="139"/>
      <c r="G11" s="139"/>
      <c r="H11" s="140" t="s">
        <v>69</v>
      </c>
      <c r="I11" s="140" t="s">
        <v>69</v>
      </c>
      <c r="J11" s="140" t="s">
        <v>69</v>
      </c>
      <c r="K11" s="140" t="s">
        <v>69</v>
      </c>
      <c r="L11" s="140" t="s">
        <v>69</v>
      </c>
      <c r="M11" s="140" t="s">
        <v>69</v>
      </c>
      <c r="N11" s="140" t="s">
        <v>69</v>
      </c>
      <c r="O11" s="140" t="s">
        <v>69</v>
      </c>
      <c r="P11" s="140" t="s">
        <v>69</v>
      </c>
      <c r="Q11" s="140" t="s">
        <v>69</v>
      </c>
      <c r="R11" s="140" t="s">
        <v>69</v>
      </c>
      <c r="S11" s="140" t="s">
        <v>69</v>
      </c>
      <c r="T11" s="140" t="s">
        <v>69</v>
      </c>
      <c r="U11" s="140" t="s">
        <v>69</v>
      </c>
      <c r="V11" s="140" t="s">
        <v>69</v>
      </c>
      <c r="W11" s="140" t="s">
        <v>69</v>
      </c>
      <c r="X11" s="140">
        <v>1</v>
      </c>
      <c r="Y11" s="140" t="s">
        <v>69</v>
      </c>
      <c r="Z11" s="140">
        <v>1</v>
      </c>
      <c r="AA11" s="140" t="s">
        <v>69</v>
      </c>
      <c r="AB11" s="140">
        <v>1</v>
      </c>
    </row>
    <row r="12" spans="1:28" x14ac:dyDescent="0.25">
      <c r="A12" s="137" t="s">
        <v>199</v>
      </c>
      <c r="B12" s="140">
        <v>3</v>
      </c>
      <c r="C12" s="140">
        <v>0</v>
      </c>
      <c r="D12" s="140">
        <v>3</v>
      </c>
      <c r="E12" s="139" t="s">
        <v>6</v>
      </c>
      <c r="F12" s="139"/>
      <c r="G12" s="139"/>
      <c r="H12" s="140" t="s">
        <v>69</v>
      </c>
      <c r="I12" s="140" t="s">
        <v>69</v>
      </c>
      <c r="J12" s="140" t="s">
        <v>69</v>
      </c>
      <c r="K12" s="140" t="s">
        <v>69</v>
      </c>
      <c r="L12" s="140" t="s">
        <v>69</v>
      </c>
      <c r="M12" s="140" t="s">
        <v>69</v>
      </c>
      <c r="N12" s="140" t="s">
        <v>69</v>
      </c>
      <c r="O12" s="140" t="s">
        <v>69</v>
      </c>
      <c r="P12" s="140" t="s">
        <v>69</v>
      </c>
      <c r="Q12" s="140">
        <v>1</v>
      </c>
      <c r="R12" s="140" t="s">
        <v>69</v>
      </c>
      <c r="S12" s="140" t="s">
        <v>69</v>
      </c>
      <c r="T12" s="140" t="s">
        <v>69</v>
      </c>
      <c r="U12" s="140" t="s">
        <v>69</v>
      </c>
      <c r="V12" s="140" t="s">
        <v>69</v>
      </c>
      <c r="W12" s="140" t="s">
        <v>69</v>
      </c>
      <c r="X12" s="140" t="s">
        <v>69</v>
      </c>
      <c r="Y12" s="140" t="s">
        <v>69</v>
      </c>
      <c r="Z12" s="140" t="s">
        <v>69</v>
      </c>
      <c r="AA12" s="140" t="s">
        <v>69</v>
      </c>
      <c r="AB12" s="140">
        <v>1</v>
      </c>
    </row>
    <row r="13" spans="1:28" x14ac:dyDescent="0.25">
      <c r="A13" s="137" t="s">
        <v>200</v>
      </c>
      <c r="B13" s="140">
        <v>3</v>
      </c>
      <c r="C13" s="140">
        <v>0</v>
      </c>
      <c r="D13" s="140">
        <v>3</v>
      </c>
      <c r="E13" s="139" t="s">
        <v>6</v>
      </c>
      <c r="F13" s="139"/>
      <c r="G13" s="139"/>
      <c r="H13" s="140" t="s">
        <v>69</v>
      </c>
      <c r="I13" s="140" t="s">
        <v>69</v>
      </c>
      <c r="J13" s="140" t="s">
        <v>69</v>
      </c>
      <c r="K13" s="140" t="s">
        <v>69</v>
      </c>
      <c r="L13" s="140" t="s">
        <v>69</v>
      </c>
      <c r="M13" s="140" t="s">
        <v>69</v>
      </c>
      <c r="N13" s="140" t="s">
        <v>69</v>
      </c>
      <c r="O13" s="140" t="s">
        <v>69</v>
      </c>
      <c r="P13" s="140" t="s">
        <v>69</v>
      </c>
      <c r="Q13" s="140">
        <v>1</v>
      </c>
      <c r="R13" s="140" t="s">
        <v>69</v>
      </c>
      <c r="S13" s="140" t="s">
        <v>69</v>
      </c>
      <c r="T13" s="140" t="s">
        <v>69</v>
      </c>
      <c r="U13" s="140" t="s">
        <v>69</v>
      </c>
      <c r="V13" s="140" t="s">
        <v>69</v>
      </c>
      <c r="W13" s="140" t="s">
        <v>69</v>
      </c>
      <c r="X13" s="140" t="s">
        <v>69</v>
      </c>
      <c r="Y13" s="140" t="s">
        <v>69</v>
      </c>
      <c r="Z13" s="140" t="s">
        <v>69</v>
      </c>
      <c r="AA13" s="140" t="s">
        <v>69</v>
      </c>
      <c r="AB13" s="140">
        <v>1</v>
      </c>
    </row>
    <row r="14" spans="1:28" x14ac:dyDescent="0.25">
      <c r="A14" s="137" t="s">
        <v>236</v>
      </c>
      <c r="B14" s="140">
        <v>1.5</v>
      </c>
      <c r="C14" s="140">
        <v>0</v>
      </c>
      <c r="D14" s="140">
        <v>1.5</v>
      </c>
      <c r="E14" s="139" t="s">
        <v>5</v>
      </c>
      <c r="F14" s="139"/>
      <c r="G14" s="139"/>
      <c r="H14" s="140" t="s">
        <v>69</v>
      </c>
      <c r="I14" s="140" t="s">
        <v>69</v>
      </c>
      <c r="J14" s="140" t="s">
        <v>69</v>
      </c>
      <c r="K14" s="140" t="s">
        <v>69</v>
      </c>
      <c r="L14" s="140" t="s">
        <v>69</v>
      </c>
      <c r="M14" s="140" t="s">
        <v>69</v>
      </c>
      <c r="N14" s="140" t="s">
        <v>69</v>
      </c>
      <c r="O14" s="140" t="s">
        <v>69</v>
      </c>
      <c r="P14" s="140" t="s">
        <v>69</v>
      </c>
      <c r="Q14" s="140" t="s">
        <v>69</v>
      </c>
      <c r="R14" s="140" t="s">
        <v>69</v>
      </c>
      <c r="S14" s="140" t="s">
        <v>69</v>
      </c>
      <c r="T14" s="140" t="s">
        <v>69</v>
      </c>
      <c r="U14" s="140" t="s">
        <v>69</v>
      </c>
      <c r="V14" s="140" t="s">
        <v>69</v>
      </c>
      <c r="W14" s="140" t="s">
        <v>69</v>
      </c>
      <c r="X14" s="140" t="s">
        <v>69</v>
      </c>
      <c r="Y14" s="140" t="s">
        <v>69</v>
      </c>
      <c r="Z14" s="140">
        <v>1</v>
      </c>
      <c r="AA14" s="140" t="s">
        <v>69</v>
      </c>
      <c r="AB14" s="140">
        <v>1</v>
      </c>
    </row>
    <row r="15" spans="1:28" x14ac:dyDescent="0.25">
      <c r="A15" s="137" t="s">
        <v>243</v>
      </c>
      <c r="B15" s="140">
        <v>1.5</v>
      </c>
      <c r="C15" s="140">
        <v>0</v>
      </c>
      <c r="D15" s="140">
        <v>1.5</v>
      </c>
      <c r="E15" s="139" t="s">
        <v>8</v>
      </c>
      <c r="F15" s="139"/>
      <c r="G15" s="139"/>
      <c r="H15" s="140" t="s">
        <v>69</v>
      </c>
      <c r="I15" s="140" t="s">
        <v>69</v>
      </c>
      <c r="J15" s="140" t="s">
        <v>69</v>
      </c>
      <c r="K15" s="140" t="s">
        <v>69</v>
      </c>
      <c r="L15" s="140" t="s">
        <v>69</v>
      </c>
      <c r="M15" s="140" t="s">
        <v>69</v>
      </c>
      <c r="N15" s="140" t="s">
        <v>69</v>
      </c>
      <c r="O15" s="140" t="s">
        <v>69</v>
      </c>
      <c r="P15" s="140" t="s">
        <v>69</v>
      </c>
      <c r="Q15" s="140" t="s">
        <v>69</v>
      </c>
      <c r="R15" s="140" t="s">
        <v>69</v>
      </c>
      <c r="S15" s="140" t="s">
        <v>69</v>
      </c>
      <c r="T15" s="140" t="s">
        <v>69</v>
      </c>
      <c r="U15" s="140" t="s">
        <v>69</v>
      </c>
      <c r="V15" s="140" t="s">
        <v>69</v>
      </c>
      <c r="W15" s="140" t="s">
        <v>69</v>
      </c>
      <c r="X15" s="140" t="s">
        <v>69</v>
      </c>
      <c r="Y15" s="140" t="s">
        <v>69</v>
      </c>
      <c r="Z15" s="140" t="s">
        <v>69</v>
      </c>
      <c r="AA15" s="140" t="s">
        <v>69</v>
      </c>
      <c r="AB15" s="140">
        <v>1</v>
      </c>
    </row>
    <row r="16" spans="1:28" x14ac:dyDescent="0.25">
      <c r="A16" s="137" t="s">
        <v>195</v>
      </c>
      <c r="B16" s="140">
        <v>1.5</v>
      </c>
      <c r="C16" s="140">
        <v>0</v>
      </c>
      <c r="D16" s="140">
        <v>1.5</v>
      </c>
      <c r="E16" s="139" t="s">
        <v>5</v>
      </c>
      <c r="F16" s="139"/>
      <c r="G16" s="139"/>
      <c r="H16" s="140" t="s">
        <v>69</v>
      </c>
      <c r="I16" s="140" t="s">
        <v>69</v>
      </c>
      <c r="J16" s="140" t="s">
        <v>69</v>
      </c>
      <c r="K16" s="140" t="s">
        <v>69</v>
      </c>
      <c r="L16" s="140" t="s">
        <v>69</v>
      </c>
      <c r="M16" s="140" t="s">
        <v>69</v>
      </c>
      <c r="N16" s="140" t="s">
        <v>69</v>
      </c>
      <c r="O16" s="140" t="s">
        <v>69</v>
      </c>
      <c r="P16" s="140" t="s">
        <v>69</v>
      </c>
      <c r="Q16" s="140">
        <v>1</v>
      </c>
      <c r="R16" s="140" t="s">
        <v>69</v>
      </c>
      <c r="S16" s="140" t="s">
        <v>69</v>
      </c>
      <c r="T16" s="140" t="s">
        <v>69</v>
      </c>
      <c r="U16" s="140" t="s">
        <v>69</v>
      </c>
      <c r="V16" s="140" t="s">
        <v>69</v>
      </c>
      <c r="W16" s="140" t="s">
        <v>69</v>
      </c>
      <c r="X16" s="140" t="s">
        <v>69</v>
      </c>
      <c r="Y16" s="140" t="s">
        <v>69</v>
      </c>
      <c r="Z16" s="140" t="s">
        <v>69</v>
      </c>
      <c r="AA16" s="140" t="s">
        <v>69</v>
      </c>
      <c r="AB16" s="140">
        <v>1</v>
      </c>
    </row>
    <row r="17" spans="1:28" x14ac:dyDescent="0.25">
      <c r="A17" s="137" t="s">
        <v>204</v>
      </c>
      <c r="B17" s="140">
        <v>1.5</v>
      </c>
      <c r="C17" s="140">
        <v>0</v>
      </c>
      <c r="D17" s="140">
        <v>1.5</v>
      </c>
      <c r="E17" s="139" t="s">
        <v>6</v>
      </c>
      <c r="F17" s="139"/>
      <c r="G17" s="139"/>
      <c r="H17" s="140" t="s">
        <v>69</v>
      </c>
      <c r="I17" s="140" t="s">
        <v>69</v>
      </c>
      <c r="J17" s="140" t="s">
        <v>69</v>
      </c>
      <c r="K17" s="140" t="s">
        <v>69</v>
      </c>
      <c r="L17" s="140" t="s">
        <v>69</v>
      </c>
      <c r="M17" s="140" t="s">
        <v>69</v>
      </c>
      <c r="N17" s="140" t="s">
        <v>69</v>
      </c>
      <c r="O17" s="140" t="s">
        <v>69</v>
      </c>
      <c r="P17" s="140" t="s">
        <v>69</v>
      </c>
      <c r="Q17" s="140">
        <v>1</v>
      </c>
      <c r="R17" s="140" t="s">
        <v>69</v>
      </c>
      <c r="S17" s="140" t="s">
        <v>69</v>
      </c>
      <c r="T17" s="140" t="s">
        <v>69</v>
      </c>
      <c r="U17" s="140" t="s">
        <v>69</v>
      </c>
      <c r="V17" s="140" t="s">
        <v>69</v>
      </c>
      <c r="W17" s="140" t="s">
        <v>69</v>
      </c>
      <c r="X17" s="140" t="s">
        <v>69</v>
      </c>
      <c r="Y17" s="140" t="s">
        <v>69</v>
      </c>
      <c r="Z17" s="140" t="s">
        <v>69</v>
      </c>
      <c r="AA17" s="140" t="s">
        <v>69</v>
      </c>
      <c r="AB17" s="140">
        <v>1</v>
      </c>
    </row>
    <row r="18" spans="1:28" x14ac:dyDescent="0.25">
      <c r="A18" s="137" t="s">
        <v>228</v>
      </c>
      <c r="B18" s="140">
        <v>1.5</v>
      </c>
      <c r="C18" s="140">
        <v>0</v>
      </c>
      <c r="D18" s="140">
        <v>1.5</v>
      </c>
      <c r="E18" s="139" t="s">
        <v>6</v>
      </c>
      <c r="F18" s="139"/>
      <c r="G18" s="139"/>
      <c r="H18" s="140" t="s">
        <v>69</v>
      </c>
      <c r="I18" s="140" t="s">
        <v>69</v>
      </c>
      <c r="J18" s="140" t="s">
        <v>69</v>
      </c>
      <c r="K18" s="140" t="s">
        <v>69</v>
      </c>
      <c r="L18" s="140" t="s">
        <v>69</v>
      </c>
      <c r="M18" s="140" t="s">
        <v>69</v>
      </c>
      <c r="N18" s="140" t="s">
        <v>69</v>
      </c>
      <c r="O18" s="140" t="s">
        <v>69</v>
      </c>
      <c r="P18" s="140" t="s">
        <v>69</v>
      </c>
      <c r="Q18" s="140" t="s">
        <v>69</v>
      </c>
      <c r="R18" s="140" t="s">
        <v>69</v>
      </c>
      <c r="S18" s="140" t="s">
        <v>69</v>
      </c>
      <c r="T18" s="140" t="s">
        <v>69</v>
      </c>
      <c r="U18" s="140" t="s">
        <v>69</v>
      </c>
      <c r="V18" s="140" t="s">
        <v>69</v>
      </c>
      <c r="W18" s="140" t="s">
        <v>69</v>
      </c>
      <c r="X18" s="140" t="s">
        <v>69</v>
      </c>
      <c r="Y18" s="140">
        <v>1</v>
      </c>
      <c r="Z18" s="140" t="s">
        <v>69</v>
      </c>
      <c r="AA18" s="140" t="s">
        <v>69</v>
      </c>
      <c r="AB18" s="140">
        <v>1</v>
      </c>
    </row>
    <row r="19" spans="1:28" x14ac:dyDescent="0.25">
      <c r="A19" s="137" t="s">
        <v>176</v>
      </c>
      <c r="B19" s="140">
        <v>3</v>
      </c>
      <c r="C19" s="140">
        <v>0</v>
      </c>
      <c r="D19" s="140">
        <v>3</v>
      </c>
      <c r="E19" s="139" t="s">
        <v>5</v>
      </c>
      <c r="F19" s="139"/>
      <c r="G19" s="139"/>
      <c r="H19" s="140" t="s">
        <v>69</v>
      </c>
      <c r="I19" s="140" t="s">
        <v>69</v>
      </c>
      <c r="J19" s="140" t="s">
        <v>69</v>
      </c>
      <c r="K19" s="140" t="s">
        <v>69</v>
      </c>
      <c r="L19" s="140" t="s">
        <v>69</v>
      </c>
      <c r="M19" s="140" t="s">
        <v>69</v>
      </c>
      <c r="N19" s="140" t="s">
        <v>69</v>
      </c>
      <c r="O19" s="140" t="s">
        <v>69</v>
      </c>
      <c r="P19" s="140">
        <v>1</v>
      </c>
      <c r="Q19" s="140" t="s">
        <v>69</v>
      </c>
      <c r="R19" s="140" t="s">
        <v>69</v>
      </c>
      <c r="S19" s="140" t="s">
        <v>69</v>
      </c>
      <c r="T19" s="140" t="s">
        <v>69</v>
      </c>
      <c r="U19" s="140" t="s">
        <v>69</v>
      </c>
      <c r="V19" s="140" t="s">
        <v>69</v>
      </c>
      <c r="W19" s="140" t="s">
        <v>69</v>
      </c>
      <c r="X19" s="140" t="s">
        <v>69</v>
      </c>
      <c r="Y19" s="140" t="s">
        <v>69</v>
      </c>
      <c r="Z19" s="140" t="s">
        <v>69</v>
      </c>
      <c r="AA19" s="140" t="s">
        <v>69</v>
      </c>
      <c r="AB19" s="140">
        <v>1</v>
      </c>
    </row>
    <row r="20" spans="1:28" x14ac:dyDescent="0.25">
      <c r="A20" s="137" t="s">
        <v>177</v>
      </c>
      <c r="B20" s="140">
        <v>1.5</v>
      </c>
      <c r="C20" s="140">
        <v>0</v>
      </c>
      <c r="D20" s="140">
        <v>1.5</v>
      </c>
      <c r="E20" s="139" t="s">
        <v>6</v>
      </c>
      <c r="F20" s="139"/>
      <c r="G20" s="139"/>
      <c r="H20" s="140" t="s">
        <v>69</v>
      </c>
      <c r="I20" s="140" t="s">
        <v>69</v>
      </c>
      <c r="J20" s="140" t="s">
        <v>69</v>
      </c>
      <c r="K20" s="140" t="s">
        <v>69</v>
      </c>
      <c r="L20" s="140" t="s">
        <v>69</v>
      </c>
      <c r="M20" s="140" t="s">
        <v>69</v>
      </c>
      <c r="N20" s="140" t="s">
        <v>69</v>
      </c>
      <c r="O20" s="140" t="s">
        <v>69</v>
      </c>
      <c r="P20" s="140">
        <v>1</v>
      </c>
      <c r="Q20" s="140" t="s">
        <v>69</v>
      </c>
      <c r="R20" s="140" t="s">
        <v>69</v>
      </c>
      <c r="S20" s="140" t="s">
        <v>69</v>
      </c>
      <c r="T20" s="140" t="s">
        <v>69</v>
      </c>
      <c r="U20" s="140" t="s">
        <v>69</v>
      </c>
      <c r="V20" s="140" t="s">
        <v>69</v>
      </c>
      <c r="W20" s="140" t="s">
        <v>69</v>
      </c>
      <c r="X20" s="140" t="s">
        <v>69</v>
      </c>
      <c r="Y20" s="140" t="s">
        <v>69</v>
      </c>
      <c r="Z20" s="140" t="s">
        <v>69</v>
      </c>
      <c r="AA20" s="140" t="s">
        <v>69</v>
      </c>
      <c r="AB20" s="140">
        <v>1</v>
      </c>
    </row>
    <row r="21" spans="1:28" x14ac:dyDescent="0.25">
      <c r="A21" s="137" t="s">
        <v>229</v>
      </c>
      <c r="B21" s="140">
        <v>1.5</v>
      </c>
      <c r="C21" s="140">
        <v>0</v>
      </c>
      <c r="D21" s="140">
        <v>1.5</v>
      </c>
      <c r="E21" s="139" t="s">
        <v>5</v>
      </c>
      <c r="F21" s="139"/>
      <c r="G21" s="139"/>
      <c r="H21" s="140" t="s">
        <v>69</v>
      </c>
      <c r="I21" s="140" t="s">
        <v>69</v>
      </c>
      <c r="J21" s="140" t="s">
        <v>69</v>
      </c>
      <c r="K21" s="140" t="s">
        <v>69</v>
      </c>
      <c r="L21" s="140" t="s">
        <v>69</v>
      </c>
      <c r="M21" s="140" t="s">
        <v>69</v>
      </c>
      <c r="N21" s="140" t="s">
        <v>69</v>
      </c>
      <c r="O21" s="140" t="s">
        <v>69</v>
      </c>
      <c r="P21" s="140" t="s">
        <v>69</v>
      </c>
      <c r="Q21" s="140" t="s">
        <v>69</v>
      </c>
      <c r="R21" s="140" t="s">
        <v>69</v>
      </c>
      <c r="S21" s="140" t="s">
        <v>69</v>
      </c>
      <c r="T21" s="140" t="s">
        <v>69</v>
      </c>
      <c r="U21" s="140" t="s">
        <v>69</v>
      </c>
      <c r="V21" s="140" t="s">
        <v>69</v>
      </c>
      <c r="W21" s="140" t="s">
        <v>69</v>
      </c>
      <c r="X21" s="140" t="s">
        <v>69</v>
      </c>
      <c r="Y21" s="140">
        <v>1</v>
      </c>
      <c r="Z21" s="140" t="s">
        <v>69</v>
      </c>
      <c r="AA21" s="140" t="s">
        <v>69</v>
      </c>
      <c r="AB21" s="140">
        <v>1</v>
      </c>
    </row>
    <row r="22" spans="1:28" x14ac:dyDescent="0.25">
      <c r="A22" s="137" t="s">
        <v>230</v>
      </c>
      <c r="B22" s="140">
        <v>1.5</v>
      </c>
      <c r="C22" s="140">
        <v>0</v>
      </c>
      <c r="D22" s="140">
        <v>1.5</v>
      </c>
      <c r="E22" s="139" t="s">
        <v>6</v>
      </c>
      <c r="F22" s="139"/>
      <c r="G22" s="139"/>
      <c r="H22" s="140" t="s">
        <v>69</v>
      </c>
      <c r="I22" s="140" t="s">
        <v>69</v>
      </c>
      <c r="J22" s="140" t="s">
        <v>69</v>
      </c>
      <c r="K22" s="140" t="s">
        <v>69</v>
      </c>
      <c r="L22" s="140" t="s">
        <v>69</v>
      </c>
      <c r="M22" s="140" t="s">
        <v>69</v>
      </c>
      <c r="N22" s="140" t="s">
        <v>69</v>
      </c>
      <c r="O22" s="140" t="s">
        <v>69</v>
      </c>
      <c r="P22" s="140" t="s">
        <v>69</v>
      </c>
      <c r="Q22" s="140" t="s">
        <v>69</v>
      </c>
      <c r="R22" s="140" t="s">
        <v>69</v>
      </c>
      <c r="S22" s="140" t="s">
        <v>69</v>
      </c>
      <c r="T22" s="140" t="s">
        <v>69</v>
      </c>
      <c r="U22" s="140" t="s">
        <v>69</v>
      </c>
      <c r="V22" s="140" t="s">
        <v>69</v>
      </c>
      <c r="W22" s="140" t="s">
        <v>69</v>
      </c>
      <c r="X22" s="140" t="s">
        <v>69</v>
      </c>
      <c r="Y22" s="140">
        <v>1</v>
      </c>
      <c r="Z22" s="140" t="s">
        <v>69</v>
      </c>
      <c r="AA22" s="140" t="s">
        <v>69</v>
      </c>
      <c r="AB22" s="140">
        <v>1</v>
      </c>
    </row>
    <row r="23" spans="1:28" x14ac:dyDescent="0.25">
      <c r="A23" s="137" t="s">
        <v>194</v>
      </c>
      <c r="B23" s="140">
        <v>1.5</v>
      </c>
      <c r="C23" s="140">
        <v>0</v>
      </c>
      <c r="D23" s="140">
        <v>1.5</v>
      </c>
      <c r="E23" s="139" t="s">
        <v>5</v>
      </c>
      <c r="F23" s="139"/>
      <c r="G23" s="139"/>
      <c r="H23" s="140" t="s">
        <v>69</v>
      </c>
      <c r="I23" s="140" t="s">
        <v>69</v>
      </c>
      <c r="J23" s="140" t="s">
        <v>69</v>
      </c>
      <c r="K23" s="140" t="s">
        <v>69</v>
      </c>
      <c r="L23" s="140" t="s">
        <v>69</v>
      </c>
      <c r="M23" s="140" t="s">
        <v>69</v>
      </c>
      <c r="N23" s="140" t="s">
        <v>69</v>
      </c>
      <c r="O23" s="140" t="s">
        <v>69</v>
      </c>
      <c r="P23" s="140" t="s">
        <v>69</v>
      </c>
      <c r="Q23" s="140">
        <v>1</v>
      </c>
      <c r="R23" s="140" t="s">
        <v>69</v>
      </c>
      <c r="S23" s="140" t="s">
        <v>69</v>
      </c>
      <c r="T23" s="140" t="s">
        <v>69</v>
      </c>
      <c r="U23" s="140" t="s">
        <v>69</v>
      </c>
      <c r="V23" s="140" t="s">
        <v>69</v>
      </c>
      <c r="W23" s="140" t="s">
        <v>69</v>
      </c>
      <c r="X23" s="140" t="s">
        <v>69</v>
      </c>
      <c r="Y23" s="140" t="s">
        <v>69</v>
      </c>
      <c r="Z23" s="140">
        <v>1</v>
      </c>
      <c r="AA23" s="140" t="s">
        <v>69</v>
      </c>
      <c r="AB23" s="140">
        <v>1</v>
      </c>
    </row>
    <row r="24" spans="1:28" x14ac:dyDescent="0.25">
      <c r="A24" s="137" t="s">
        <v>244</v>
      </c>
      <c r="B24" s="140">
        <v>3</v>
      </c>
      <c r="C24" s="140">
        <v>0</v>
      </c>
      <c r="D24" s="140">
        <v>3</v>
      </c>
      <c r="E24" s="139" t="s">
        <v>5</v>
      </c>
      <c r="F24" s="139"/>
      <c r="G24" s="139"/>
      <c r="H24" s="140" t="s">
        <v>69</v>
      </c>
      <c r="I24" s="140" t="s">
        <v>69</v>
      </c>
      <c r="J24" s="140" t="s">
        <v>69</v>
      </c>
      <c r="K24" s="140" t="s">
        <v>69</v>
      </c>
      <c r="L24" s="140" t="s">
        <v>69</v>
      </c>
      <c r="M24" s="140" t="s">
        <v>69</v>
      </c>
      <c r="N24" s="140" t="s">
        <v>69</v>
      </c>
      <c r="O24" s="140" t="s">
        <v>69</v>
      </c>
      <c r="P24" s="140" t="s">
        <v>69</v>
      </c>
      <c r="Q24" s="140" t="s">
        <v>69</v>
      </c>
      <c r="R24" s="140" t="s">
        <v>69</v>
      </c>
      <c r="S24" s="140" t="s">
        <v>69</v>
      </c>
      <c r="T24" s="140" t="s">
        <v>69</v>
      </c>
      <c r="U24" s="140" t="s">
        <v>69</v>
      </c>
      <c r="V24" s="140" t="s">
        <v>69</v>
      </c>
      <c r="W24" s="140" t="s">
        <v>69</v>
      </c>
      <c r="X24" s="140" t="s">
        <v>69</v>
      </c>
      <c r="Y24" s="140" t="s">
        <v>69</v>
      </c>
      <c r="Z24" s="140" t="s">
        <v>69</v>
      </c>
      <c r="AA24" s="140" t="s">
        <v>69</v>
      </c>
      <c r="AB24" s="140">
        <v>1</v>
      </c>
    </row>
    <row r="25" spans="1:28" x14ac:dyDescent="0.25">
      <c r="A25" s="137" t="s">
        <v>201</v>
      </c>
      <c r="B25" s="140">
        <v>1.5</v>
      </c>
      <c r="C25" s="140">
        <v>0</v>
      </c>
      <c r="D25" s="140">
        <v>1.5</v>
      </c>
      <c r="E25" s="139" t="s">
        <v>6</v>
      </c>
      <c r="F25" s="139"/>
      <c r="G25" s="139"/>
      <c r="H25" s="140" t="s">
        <v>69</v>
      </c>
      <c r="I25" s="140" t="s">
        <v>69</v>
      </c>
      <c r="J25" s="140" t="s">
        <v>69</v>
      </c>
      <c r="K25" s="140" t="s">
        <v>69</v>
      </c>
      <c r="L25" s="140" t="s">
        <v>69</v>
      </c>
      <c r="M25" s="140" t="s">
        <v>69</v>
      </c>
      <c r="N25" s="140" t="s">
        <v>69</v>
      </c>
      <c r="O25" s="140" t="s">
        <v>69</v>
      </c>
      <c r="P25" s="140" t="s">
        <v>69</v>
      </c>
      <c r="Q25" s="140">
        <v>1</v>
      </c>
      <c r="R25" s="140" t="s">
        <v>69</v>
      </c>
      <c r="S25" s="140" t="s">
        <v>69</v>
      </c>
      <c r="T25" s="140" t="s">
        <v>69</v>
      </c>
      <c r="U25" s="140" t="s">
        <v>69</v>
      </c>
      <c r="V25" s="140" t="s">
        <v>69</v>
      </c>
      <c r="W25" s="140" t="s">
        <v>69</v>
      </c>
      <c r="X25" s="140" t="s">
        <v>69</v>
      </c>
      <c r="Y25" s="140" t="s">
        <v>69</v>
      </c>
      <c r="Z25" s="140" t="s">
        <v>69</v>
      </c>
      <c r="AA25" s="140" t="s">
        <v>69</v>
      </c>
      <c r="AB25" s="140">
        <v>1</v>
      </c>
    </row>
    <row r="26" spans="1:28" x14ac:dyDescent="0.25">
      <c r="A26" s="137" t="s">
        <v>202</v>
      </c>
      <c r="B26" s="140">
        <v>1.5</v>
      </c>
      <c r="C26" s="140">
        <v>0</v>
      </c>
      <c r="D26" s="140">
        <v>1.5</v>
      </c>
      <c r="E26" s="139" t="s">
        <v>6</v>
      </c>
      <c r="F26" s="139"/>
      <c r="G26" s="139"/>
      <c r="H26" s="140" t="s">
        <v>69</v>
      </c>
      <c r="I26" s="140" t="s">
        <v>69</v>
      </c>
      <c r="J26" s="140" t="s">
        <v>69</v>
      </c>
      <c r="K26" s="140" t="s">
        <v>69</v>
      </c>
      <c r="L26" s="140" t="s">
        <v>69</v>
      </c>
      <c r="M26" s="140" t="s">
        <v>69</v>
      </c>
      <c r="N26" s="140" t="s">
        <v>69</v>
      </c>
      <c r="O26" s="140" t="s">
        <v>69</v>
      </c>
      <c r="P26" s="140" t="s">
        <v>69</v>
      </c>
      <c r="Q26" s="140">
        <v>1</v>
      </c>
      <c r="R26" s="140" t="s">
        <v>69</v>
      </c>
      <c r="S26" s="140" t="s">
        <v>69</v>
      </c>
      <c r="T26" s="140" t="s">
        <v>69</v>
      </c>
      <c r="U26" s="140" t="s">
        <v>69</v>
      </c>
      <c r="V26" s="140" t="s">
        <v>69</v>
      </c>
      <c r="W26" s="140" t="s">
        <v>69</v>
      </c>
      <c r="X26" s="140" t="s">
        <v>69</v>
      </c>
      <c r="Y26" s="140" t="s">
        <v>69</v>
      </c>
      <c r="Z26" s="140" t="s">
        <v>69</v>
      </c>
      <c r="AA26" s="140" t="s">
        <v>69</v>
      </c>
      <c r="AB26" s="140">
        <v>1</v>
      </c>
    </row>
    <row r="27" spans="1:28" x14ac:dyDescent="0.25">
      <c r="A27" s="137" t="s">
        <v>358</v>
      </c>
      <c r="B27" s="140">
        <v>1.5</v>
      </c>
      <c r="C27" s="140">
        <v>0</v>
      </c>
      <c r="D27" s="140">
        <v>1.5</v>
      </c>
      <c r="E27" s="139" t="s">
        <v>8</v>
      </c>
      <c r="F27" s="139"/>
      <c r="G27" s="139"/>
      <c r="H27" s="140" t="s">
        <v>69</v>
      </c>
      <c r="I27" s="140" t="s">
        <v>69</v>
      </c>
      <c r="J27" s="140" t="s">
        <v>69</v>
      </c>
      <c r="K27" s="140" t="s">
        <v>69</v>
      </c>
      <c r="L27" s="140" t="s">
        <v>69</v>
      </c>
      <c r="M27" s="140" t="s">
        <v>69</v>
      </c>
      <c r="N27" s="140" t="s">
        <v>69</v>
      </c>
      <c r="O27" s="140" t="s">
        <v>69</v>
      </c>
      <c r="P27" s="140" t="s">
        <v>69</v>
      </c>
      <c r="Q27" s="140" t="s">
        <v>69</v>
      </c>
      <c r="R27" s="140" t="s">
        <v>69</v>
      </c>
      <c r="S27" s="140" t="s">
        <v>69</v>
      </c>
      <c r="T27" s="140" t="s">
        <v>69</v>
      </c>
      <c r="U27" s="140" t="s">
        <v>69</v>
      </c>
      <c r="V27" s="140" t="s">
        <v>69</v>
      </c>
      <c r="W27" s="140" t="s">
        <v>69</v>
      </c>
      <c r="X27" s="140" t="s">
        <v>69</v>
      </c>
      <c r="Y27" s="140" t="s">
        <v>69</v>
      </c>
      <c r="Z27" s="140" t="s">
        <v>69</v>
      </c>
      <c r="AA27" s="140" t="s">
        <v>69</v>
      </c>
      <c r="AB27" s="140" t="s">
        <v>69</v>
      </c>
    </row>
    <row r="28" spans="1:28" x14ac:dyDescent="0.25">
      <c r="A28" s="137" t="s">
        <v>365</v>
      </c>
      <c r="B28" s="140">
        <v>3</v>
      </c>
      <c r="C28" s="140">
        <v>0</v>
      </c>
      <c r="D28" s="140">
        <v>3</v>
      </c>
      <c r="E28" s="139" t="s">
        <v>5</v>
      </c>
      <c r="F28" s="139"/>
      <c r="G28" s="139"/>
      <c r="H28" s="140" t="s">
        <v>69</v>
      </c>
      <c r="I28" s="140" t="s">
        <v>69</v>
      </c>
      <c r="J28" s="140" t="s">
        <v>69</v>
      </c>
      <c r="K28" s="140" t="s">
        <v>69</v>
      </c>
      <c r="L28" s="140" t="s">
        <v>69</v>
      </c>
      <c r="M28" s="140" t="s">
        <v>69</v>
      </c>
      <c r="N28" s="140" t="s">
        <v>69</v>
      </c>
      <c r="O28" s="140" t="s">
        <v>69</v>
      </c>
      <c r="P28" s="140" t="s">
        <v>69</v>
      </c>
      <c r="Q28" s="140" t="s">
        <v>69</v>
      </c>
      <c r="R28" s="140" t="s">
        <v>69</v>
      </c>
      <c r="S28" s="140" t="s">
        <v>69</v>
      </c>
      <c r="T28" s="140" t="s">
        <v>69</v>
      </c>
      <c r="U28" s="140" t="s">
        <v>69</v>
      </c>
      <c r="V28" s="140" t="s">
        <v>69</v>
      </c>
      <c r="W28" s="140" t="s">
        <v>69</v>
      </c>
      <c r="X28" s="140" t="s">
        <v>69</v>
      </c>
      <c r="Y28" s="140" t="s">
        <v>69</v>
      </c>
      <c r="Z28" s="140" t="s">
        <v>69</v>
      </c>
      <c r="AA28" s="140" t="s">
        <v>69</v>
      </c>
      <c r="AB28" s="140" t="s">
        <v>69</v>
      </c>
    </row>
    <row r="29" spans="1:28" x14ac:dyDescent="0.25">
      <c r="A29" s="137" t="s">
        <v>364</v>
      </c>
      <c r="B29" s="140">
        <v>4</v>
      </c>
      <c r="C29" s="140">
        <v>0</v>
      </c>
      <c r="D29" s="140">
        <v>0</v>
      </c>
      <c r="E29" s="139" t="s">
        <v>6</v>
      </c>
      <c r="F29" s="139"/>
      <c r="G29" s="139"/>
      <c r="H29" s="140" t="s">
        <v>69</v>
      </c>
      <c r="I29" s="140" t="s">
        <v>69</v>
      </c>
      <c r="J29" s="140" t="s">
        <v>69</v>
      </c>
      <c r="K29" s="140" t="s">
        <v>69</v>
      </c>
      <c r="L29" s="140" t="s">
        <v>69</v>
      </c>
      <c r="M29" s="140" t="s">
        <v>69</v>
      </c>
      <c r="N29" s="140" t="s">
        <v>69</v>
      </c>
      <c r="O29" s="140" t="s">
        <v>69</v>
      </c>
      <c r="P29" s="140" t="s">
        <v>69</v>
      </c>
      <c r="Q29" s="140" t="s">
        <v>69</v>
      </c>
      <c r="R29" s="140" t="s">
        <v>69</v>
      </c>
      <c r="S29" s="140" t="s">
        <v>69</v>
      </c>
      <c r="T29" s="140" t="s">
        <v>69</v>
      </c>
      <c r="U29" s="140" t="s">
        <v>69</v>
      </c>
      <c r="V29" s="140" t="s">
        <v>69</v>
      </c>
      <c r="W29" s="140" t="s">
        <v>69</v>
      </c>
      <c r="X29" s="140" t="s">
        <v>69</v>
      </c>
      <c r="Y29" s="140" t="s">
        <v>69</v>
      </c>
      <c r="Z29" s="140" t="s">
        <v>69</v>
      </c>
      <c r="AA29" s="140" t="s">
        <v>69</v>
      </c>
      <c r="AB29" s="140" t="s">
        <v>69</v>
      </c>
    </row>
    <row r="30" spans="1:28" x14ac:dyDescent="0.25">
      <c r="A30" s="137" t="s">
        <v>364</v>
      </c>
      <c r="B30" s="140">
        <v>4</v>
      </c>
      <c r="C30" s="140">
        <v>0</v>
      </c>
      <c r="D30" s="140">
        <v>0</v>
      </c>
      <c r="E30" s="139" t="s">
        <v>6</v>
      </c>
      <c r="F30" s="139"/>
      <c r="G30" s="139"/>
      <c r="H30" s="140" t="s">
        <v>69</v>
      </c>
      <c r="I30" s="140" t="s">
        <v>69</v>
      </c>
      <c r="J30" s="140" t="s">
        <v>69</v>
      </c>
      <c r="K30" s="140" t="s">
        <v>69</v>
      </c>
      <c r="L30" s="140" t="s">
        <v>69</v>
      </c>
      <c r="M30" s="140" t="s">
        <v>69</v>
      </c>
      <c r="N30" s="140" t="s">
        <v>69</v>
      </c>
      <c r="O30" s="140" t="s">
        <v>69</v>
      </c>
      <c r="P30" s="140" t="s">
        <v>69</v>
      </c>
      <c r="Q30" s="140" t="s">
        <v>69</v>
      </c>
      <c r="R30" s="140" t="s">
        <v>69</v>
      </c>
      <c r="S30" s="140" t="s">
        <v>69</v>
      </c>
      <c r="T30" s="140" t="s">
        <v>69</v>
      </c>
      <c r="U30" s="140" t="s">
        <v>69</v>
      </c>
      <c r="V30" s="140" t="s">
        <v>69</v>
      </c>
      <c r="W30" s="140" t="s">
        <v>69</v>
      </c>
      <c r="X30" s="140" t="s">
        <v>69</v>
      </c>
      <c r="Y30" s="140" t="s">
        <v>69</v>
      </c>
      <c r="Z30" s="140" t="s">
        <v>69</v>
      </c>
      <c r="AA30" s="140" t="s">
        <v>69</v>
      </c>
      <c r="AB30" s="140" t="s">
        <v>69</v>
      </c>
    </row>
    <row r="31" spans="1:28" x14ac:dyDescent="0.25">
      <c r="A31" s="137" t="s">
        <v>364</v>
      </c>
      <c r="B31" s="140">
        <v>4</v>
      </c>
      <c r="C31" s="140">
        <v>0</v>
      </c>
      <c r="D31" s="140">
        <v>0</v>
      </c>
      <c r="E31" s="139" t="s">
        <v>6</v>
      </c>
      <c r="F31" s="139"/>
      <c r="G31" s="139"/>
      <c r="H31" s="140" t="s">
        <v>69</v>
      </c>
      <c r="I31" s="140" t="s">
        <v>69</v>
      </c>
      <c r="J31" s="140" t="s">
        <v>69</v>
      </c>
      <c r="K31" s="140" t="s">
        <v>69</v>
      </c>
      <c r="L31" s="140" t="s">
        <v>69</v>
      </c>
      <c r="M31" s="140" t="s">
        <v>69</v>
      </c>
      <c r="N31" s="140" t="s">
        <v>69</v>
      </c>
      <c r="O31" s="140" t="s">
        <v>69</v>
      </c>
      <c r="P31" s="140" t="s">
        <v>69</v>
      </c>
      <c r="Q31" s="140" t="s">
        <v>69</v>
      </c>
      <c r="R31" s="140" t="s">
        <v>69</v>
      </c>
      <c r="S31" s="140" t="s">
        <v>69</v>
      </c>
      <c r="T31" s="140" t="s">
        <v>69</v>
      </c>
      <c r="U31" s="140" t="s">
        <v>69</v>
      </c>
      <c r="V31" s="140" t="s">
        <v>69</v>
      </c>
      <c r="W31" s="140" t="s">
        <v>69</v>
      </c>
      <c r="X31" s="140" t="s">
        <v>69</v>
      </c>
      <c r="Y31" s="140" t="s">
        <v>69</v>
      </c>
      <c r="Z31" s="140" t="s">
        <v>69</v>
      </c>
      <c r="AA31" s="140" t="s">
        <v>69</v>
      </c>
      <c r="AB31" s="140" t="s">
        <v>69</v>
      </c>
    </row>
    <row r="32" spans="1:28" x14ac:dyDescent="0.25">
      <c r="A32" s="137" t="s">
        <v>364</v>
      </c>
      <c r="B32" s="140">
        <v>4</v>
      </c>
      <c r="C32" s="140">
        <v>0</v>
      </c>
      <c r="D32" s="140">
        <v>0</v>
      </c>
      <c r="E32" s="139" t="s">
        <v>6</v>
      </c>
      <c r="F32" s="139"/>
      <c r="G32" s="139"/>
      <c r="H32" s="140" t="s">
        <v>69</v>
      </c>
      <c r="I32" s="140" t="s">
        <v>69</v>
      </c>
      <c r="J32" s="140" t="s">
        <v>69</v>
      </c>
      <c r="K32" s="140" t="s">
        <v>69</v>
      </c>
      <c r="L32" s="140" t="s">
        <v>69</v>
      </c>
      <c r="M32" s="140" t="s">
        <v>69</v>
      </c>
      <c r="N32" s="140" t="s">
        <v>69</v>
      </c>
      <c r="O32" s="140" t="s">
        <v>69</v>
      </c>
      <c r="P32" s="140" t="s">
        <v>69</v>
      </c>
      <c r="Q32" s="140" t="s">
        <v>69</v>
      </c>
      <c r="R32" s="140" t="s">
        <v>69</v>
      </c>
      <c r="S32" s="140" t="s">
        <v>69</v>
      </c>
      <c r="T32" s="140" t="s">
        <v>69</v>
      </c>
      <c r="U32" s="140" t="s">
        <v>69</v>
      </c>
      <c r="V32" s="140" t="s">
        <v>69</v>
      </c>
      <c r="W32" s="140" t="s">
        <v>69</v>
      </c>
      <c r="X32" s="140" t="s">
        <v>69</v>
      </c>
      <c r="Y32" s="140" t="s">
        <v>69</v>
      </c>
      <c r="Z32" s="140" t="s">
        <v>69</v>
      </c>
      <c r="AA32" s="140" t="s">
        <v>69</v>
      </c>
      <c r="AB32" s="140" t="s">
        <v>69</v>
      </c>
    </row>
    <row r="33" spans="1:28" x14ac:dyDescent="0.25">
      <c r="A33" s="137" t="s">
        <v>208</v>
      </c>
      <c r="B33" s="140">
        <v>4</v>
      </c>
      <c r="C33" s="140">
        <v>0</v>
      </c>
      <c r="D33" s="140">
        <v>0</v>
      </c>
      <c r="E33" s="139" t="s">
        <v>8</v>
      </c>
      <c r="F33" s="139"/>
      <c r="G33" s="139"/>
      <c r="H33" s="140" t="s">
        <v>69</v>
      </c>
      <c r="I33" s="140" t="s">
        <v>69</v>
      </c>
      <c r="J33" s="140" t="s">
        <v>69</v>
      </c>
      <c r="K33" s="140" t="s">
        <v>69</v>
      </c>
      <c r="L33" s="140" t="s">
        <v>69</v>
      </c>
      <c r="M33" s="140" t="s">
        <v>69</v>
      </c>
      <c r="N33" s="140" t="s">
        <v>69</v>
      </c>
      <c r="O33" s="140" t="s">
        <v>69</v>
      </c>
      <c r="P33" s="140" t="s">
        <v>69</v>
      </c>
      <c r="Q33" s="140" t="s">
        <v>69</v>
      </c>
      <c r="R33" s="140" t="s">
        <v>69</v>
      </c>
      <c r="S33" s="140" t="s">
        <v>69</v>
      </c>
      <c r="T33" s="140">
        <v>1</v>
      </c>
      <c r="U33" s="140" t="s">
        <v>69</v>
      </c>
      <c r="V33" s="140" t="s">
        <v>69</v>
      </c>
      <c r="W33" s="140" t="s">
        <v>69</v>
      </c>
      <c r="X33" s="140" t="s">
        <v>69</v>
      </c>
      <c r="Y33" s="140" t="s">
        <v>69</v>
      </c>
      <c r="Z33" s="140" t="s">
        <v>69</v>
      </c>
      <c r="AA33" s="140" t="s">
        <v>69</v>
      </c>
      <c r="AB33" s="140" t="s">
        <v>69</v>
      </c>
    </row>
    <row r="34" spans="1:28" x14ac:dyDescent="0.25">
      <c r="A34" s="137" t="s">
        <v>144</v>
      </c>
      <c r="B34" s="140">
        <v>4</v>
      </c>
      <c r="C34" s="140">
        <v>0</v>
      </c>
      <c r="D34" s="140">
        <v>0</v>
      </c>
      <c r="E34" s="139" t="s">
        <v>5</v>
      </c>
      <c r="F34" s="139"/>
      <c r="G34" s="139"/>
      <c r="H34" s="140" t="s">
        <v>69</v>
      </c>
      <c r="I34" s="140" t="s">
        <v>69</v>
      </c>
      <c r="J34" s="140" t="s">
        <v>69</v>
      </c>
      <c r="K34" s="140" t="s">
        <v>69</v>
      </c>
      <c r="L34" s="140">
        <v>1</v>
      </c>
      <c r="M34" s="140" t="s">
        <v>69</v>
      </c>
      <c r="N34" s="140" t="s">
        <v>69</v>
      </c>
      <c r="O34" s="140" t="s">
        <v>69</v>
      </c>
      <c r="P34" s="140" t="s">
        <v>69</v>
      </c>
      <c r="Q34" s="140" t="s">
        <v>69</v>
      </c>
      <c r="R34" s="140" t="s">
        <v>69</v>
      </c>
      <c r="S34" s="140" t="s">
        <v>69</v>
      </c>
      <c r="T34" s="140" t="s">
        <v>69</v>
      </c>
      <c r="U34" s="140" t="s">
        <v>69</v>
      </c>
      <c r="V34" s="140" t="s">
        <v>69</v>
      </c>
      <c r="W34" s="140" t="s">
        <v>69</v>
      </c>
      <c r="X34" s="140" t="s">
        <v>69</v>
      </c>
      <c r="Y34" s="140" t="s">
        <v>69</v>
      </c>
      <c r="Z34" s="140" t="s">
        <v>69</v>
      </c>
      <c r="AA34" s="140" t="s">
        <v>69</v>
      </c>
      <c r="AB34" s="140" t="s">
        <v>69</v>
      </c>
    </row>
    <row r="35" spans="1:28" x14ac:dyDescent="0.25">
      <c r="A35" s="137" t="s">
        <v>173</v>
      </c>
      <c r="B35" s="140">
        <v>3</v>
      </c>
      <c r="C35" s="140">
        <v>0</v>
      </c>
      <c r="D35" s="140">
        <v>0</v>
      </c>
      <c r="E35" s="139" t="s">
        <v>6</v>
      </c>
      <c r="F35" s="139"/>
      <c r="G35" s="139"/>
      <c r="H35" s="140" t="s">
        <v>69</v>
      </c>
      <c r="I35" s="140" t="s">
        <v>69</v>
      </c>
      <c r="J35" s="140" t="s">
        <v>69</v>
      </c>
      <c r="K35" s="140" t="s">
        <v>69</v>
      </c>
      <c r="L35" s="140" t="s">
        <v>69</v>
      </c>
      <c r="M35" s="140" t="s">
        <v>69</v>
      </c>
      <c r="N35" s="140" t="s">
        <v>69</v>
      </c>
      <c r="O35" s="140" t="s">
        <v>69</v>
      </c>
      <c r="P35" s="140">
        <v>1</v>
      </c>
      <c r="Q35" s="140" t="s">
        <v>69</v>
      </c>
      <c r="R35" s="140" t="s">
        <v>69</v>
      </c>
      <c r="S35" s="140" t="s">
        <v>69</v>
      </c>
      <c r="T35" s="140">
        <v>1</v>
      </c>
      <c r="U35" s="140" t="s">
        <v>69</v>
      </c>
      <c r="V35" s="140" t="s">
        <v>69</v>
      </c>
      <c r="W35" s="140" t="s">
        <v>69</v>
      </c>
      <c r="X35" s="140" t="s">
        <v>69</v>
      </c>
      <c r="Y35" s="140" t="s">
        <v>69</v>
      </c>
      <c r="Z35" s="140" t="s">
        <v>69</v>
      </c>
      <c r="AA35" s="140" t="s">
        <v>69</v>
      </c>
      <c r="AB35" s="140" t="s">
        <v>69</v>
      </c>
    </row>
    <row r="36" spans="1:28" x14ac:dyDescent="0.25">
      <c r="A36" s="137" t="s">
        <v>225</v>
      </c>
      <c r="B36" s="140">
        <v>3</v>
      </c>
      <c r="C36" s="140">
        <v>0</v>
      </c>
      <c r="D36" s="140">
        <v>0</v>
      </c>
      <c r="E36" s="139" t="s">
        <v>5</v>
      </c>
      <c r="F36" s="139"/>
      <c r="G36" s="139"/>
      <c r="H36" s="140" t="s">
        <v>69</v>
      </c>
      <c r="I36" s="140" t="s">
        <v>69</v>
      </c>
      <c r="J36" s="140" t="s">
        <v>69</v>
      </c>
      <c r="K36" s="140" t="s">
        <v>69</v>
      </c>
      <c r="L36" s="140" t="s">
        <v>69</v>
      </c>
      <c r="M36" s="140" t="s">
        <v>69</v>
      </c>
      <c r="N36" s="140" t="s">
        <v>69</v>
      </c>
      <c r="O36" s="140" t="s">
        <v>69</v>
      </c>
      <c r="P36" s="140" t="s">
        <v>69</v>
      </c>
      <c r="Q36" s="140" t="s">
        <v>69</v>
      </c>
      <c r="R36" s="140" t="s">
        <v>69</v>
      </c>
      <c r="S36" s="140" t="s">
        <v>69</v>
      </c>
      <c r="T36" s="140" t="s">
        <v>69</v>
      </c>
      <c r="U36" s="140" t="s">
        <v>69</v>
      </c>
      <c r="V36" s="140" t="s">
        <v>69</v>
      </c>
      <c r="W36" s="140">
        <v>1</v>
      </c>
      <c r="X36" s="140" t="s">
        <v>69</v>
      </c>
      <c r="Y36" s="140" t="s">
        <v>69</v>
      </c>
      <c r="Z36" s="140" t="s">
        <v>69</v>
      </c>
      <c r="AA36" s="140" t="s">
        <v>69</v>
      </c>
      <c r="AB36" s="140" t="s">
        <v>69</v>
      </c>
    </row>
    <row r="37" spans="1:28" x14ac:dyDescent="0.25">
      <c r="A37" s="137" t="s">
        <v>214</v>
      </c>
      <c r="B37" s="140">
        <v>4</v>
      </c>
      <c r="C37" s="140">
        <v>0</v>
      </c>
      <c r="D37" s="140">
        <v>0</v>
      </c>
      <c r="E37" s="139" t="s">
        <v>8</v>
      </c>
      <c r="F37" s="139"/>
      <c r="G37" s="139"/>
      <c r="H37" s="140" t="s">
        <v>69</v>
      </c>
      <c r="I37" s="140" t="s">
        <v>69</v>
      </c>
      <c r="J37" s="140" t="s">
        <v>69</v>
      </c>
      <c r="K37" s="140" t="s">
        <v>69</v>
      </c>
      <c r="L37" s="140" t="s">
        <v>69</v>
      </c>
      <c r="M37" s="140" t="s">
        <v>69</v>
      </c>
      <c r="N37" s="140" t="s">
        <v>69</v>
      </c>
      <c r="O37" s="140" t="s">
        <v>69</v>
      </c>
      <c r="P37" s="140" t="s">
        <v>69</v>
      </c>
      <c r="Q37" s="140" t="s">
        <v>69</v>
      </c>
      <c r="R37" s="140" t="s">
        <v>69</v>
      </c>
      <c r="S37" s="140" t="s">
        <v>69</v>
      </c>
      <c r="T37" s="140">
        <v>1</v>
      </c>
      <c r="U37" s="140" t="s">
        <v>69</v>
      </c>
      <c r="V37" s="140" t="s">
        <v>69</v>
      </c>
      <c r="W37" s="140" t="s">
        <v>69</v>
      </c>
      <c r="X37" s="140" t="s">
        <v>69</v>
      </c>
      <c r="Y37" s="140" t="s">
        <v>69</v>
      </c>
      <c r="Z37" s="140" t="s">
        <v>69</v>
      </c>
      <c r="AA37" s="140" t="s">
        <v>69</v>
      </c>
      <c r="AB37" s="140" t="s">
        <v>69</v>
      </c>
    </row>
    <row r="38" spans="1:28" x14ac:dyDescent="0.25">
      <c r="A38" s="137" t="s">
        <v>215</v>
      </c>
      <c r="B38" s="140">
        <v>3</v>
      </c>
      <c r="C38" s="140">
        <v>0</v>
      </c>
      <c r="D38" s="140">
        <v>0</v>
      </c>
      <c r="E38" s="139" t="s">
        <v>6</v>
      </c>
      <c r="F38" s="139"/>
      <c r="G38" s="139"/>
      <c r="H38" s="140" t="s">
        <v>69</v>
      </c>
      <c r="I38" s="140" t="s">
        <v>69</v>
      </c>
      <c r="J38" s="140" t="s">
        <v>69</v>
      </c>
      <c r="K38" s="140" t="s">
        <v>69</v>
      </c>
      <c r="L38" s="140" t="s">
        <v>69</v>
      </c>
      <c r="M38" s="140" t="s">
        <v>69</v>
      </c>
      <c r="N38" s="140" t="s">
        <v>69</v>
      </c>
      <c r="O38" s="140" t="s">
        <v>69</v>
      </c>
      <c r="P38" s="140" t="s">
        <v>69</v>
      </c>
      <c r="Q38" s="140" t="s">
        <v>69</v>
      </c>
      <c r="R38" s="140" t="s">
        <v>69</v>
      </c>
      <c r="S38" s="140" t="s">
        <v>69</v>
      </c>
      <c r="T38" s="140">
        <v>1</v>
      </c>
      <c r="U38" s="140" t="s">
        <v>69</v>
      </c>
      <c r="V38" s="140" t="s">
        <v>69</v>
      </c>
      <c r="W38" s="140" t="s">
        <v>69</v>
      </c>
      <c r="X38" s="140" t="s">
        <v>69</v>
      </c>
      <c r="Y38" s="140" t="s">
        <v>69</v>
      </c>
      <c r="Z38" s="140" t="s">
        <v>69</v>
      </c>
      <c r="AA38" s="140" t="s">
        <v>69</v>
      </c>
      <c r="AB38" s="140" t="s">
        <v>69</v>
      </c>
    </row>
    <row r="39" spans="1:28" x14ac:dyDescent="0.25">
      <c r="A39" s="137" t="s">
        <v>213</v>
      </c>
      <c r="B39" s="140">
        <v>3</v>
      </c>
      <c r="C39" s="140">
        <v>0</v>
      </c>
      <c r="D39" s="140">
        <v>0</v>
      </c>
      <c r="E39" s="139" t="s">
        <v>8</v>
      </c>
      <c r="F39" s="139"/>
      <c r="G39" s="139"/>
      <c r="H39" s="140" t="s">
        <v>69</v>
      </c>
      <c r="I39" s="140" t="s">
        <v>69</v>
      </c>
      <c r="J39" s="140" t="s">
        <v>69</v>
      </c>
      <c r="K39" s="140" t="s">
        <v>69</v>
      </c>
      <c r="L39" s="140" t="s">
        <v>69</v>
      </c>
      <c r="M39" s="140" t="s">
        <v>69</v>
      </c>
      <c r="N39" s="140" t="s">
        <v>69</v>
      </c>
      <c r="O39" s="140" t="s">
        <v>69</v>
      </c>
      <c r="P39" s="140" t="s">
        <v>69</v>
      </c>
      <c r="Q39" s="140" t="s">
        <v>69</v>
      </c>
      <c r="R39" s="140" t="s">
        <v>69</v>
      </c>
      <c r="S39" s="140" t="s">
        <v>69</v>
      </c>
      <c r="T39" s="140">
        <v>1</v>
      </c>
      <c r="U39" s="140" t="s">
        <v>69</v>
      </c>
      <c r="V39" s="140" t="s">
        <v>69</v>
      </c>
      <c r="W39" s="140" t="s">
        <v>69</v>
      </c>
      <c r="X39" s="140" t="s">
        <v>69</v>
      </c>
      <c r="Y39" s="140" t="s">
        <v>69</v>
      </c>
      <c r="Z39" s="140" t="s">
        <v>69</v>
      </c>
      <c r="AA39" s="140" t="s">
        <v>69</v>
      </c>
      <c r="AB39" s="140" t="s">
        <v>69</v>
      </c>
    </row>
    <row r="40" spans="1:28" x14ac:dyDescent="0.25">
      <c r="A40" s="137" t="s">
        <v>174</v>
      </c>
      <c r="B40" s="140">
        <v>3</v>
      </c>
      <c r="C40" s="140">
        <v>0</v>
      </c>
      <c r="D40" s="140">
        <v>0</v>
      </c>
      <c r="E40" s="139" t="s">
        <v>8</v>
      </c>
      <c r="F40" s="139"/>
      <c r="G40" s="139"/>
      <c r="H40" s="140" t="s">
        <v>69</v>
      </c>
      <c r="I40" s="140" t="s">
        <v>69</v>
      </c>
      <c r="J40" s="140" t="s">
        <v>69</v>
      </c>
      <c r="K40" s="140" t="s">
        <v>69</v>
      </c>
      <c r="L40" s="140" t="s">
        <v>69</v>
      </c>
      <c r="M40" s="140" t="s">
        <v>69</v>
      </c>
      <c r="N40" s="140" t="s">
        <v>69</v>
      </c>
      <c r="O40" s="140" t="s">
        <v>69</v>
      </c>
      <c r="P40" s="140">
        <v>1</v>
      </c>
      <c r="Q40" s="140" t="s">
        <v>69</v>
      </c>
      <c r="R40" s="140" t="s">
        <v>69</v>
      </c>
      <c r="S40" s="140" t="s">
        <v>69</v>
      </c>
      <c r="T40" s="140" t="s">
        <v>69</v>
      </c>
      <c r="U40" s="140" t="s">
        <v>69</v>
      </c>
      <c r="V40" s="140" t="s">
        <v>69</v>
      </c>
      <c r="W40" s="140">
        <v>1</v>
      </c>
      <c r="X40" s="140" t="s">
        <v>69</v>
      </c>
      <c r="Y40" s="140" t="s">
        <v>69</v>
      </c>
      <c r="Z40" s="140" t="s">
        <v>69</v>
      </c>
      <c r="AA40" s="140" t="s">
        <v>69</v>
      </c>
      <c r="AB40" s="140" t="s">
        <v>69</v>
      </c>
    </row>
    <row r="41" spans="1:28" x14ac:dyDescent="0.25">
      <c r="A41" s="137" t="s">
        <v>179</v>
      </c>
      <c r="B41" s="140">
        <v>3</v>
      </c>
      <c r="C41" s="140">
        <v>0</v>
      </c>
      <c r="D41" s="140">
        <v>0</v>
      </c>
      <c r="E41" s="139" t="s">
        <v>5</v>
      </c>
      <c r="F41" s="139"/>
      <c r="G41" s="139"/>
      <c r="H41" s="140" t="s">
        <v>69</v>
      </c>
      <c r="I41" s="140" t="s">
        <v>69</v>
      </c>
      <c r="J41" s="140" t="s">
        <v>69</v>
      </c>
      <c r="K41" s="140" t="s">
        <v>69</v>
      </c>
      <c r="L41" s="140" t="s">
        <v>69</v>
      </c>
      <c r="M41" s="140" t="s">
        <v>69</v>
      </c>
      <c r="N41" s="140" t="s">
        <v>69</v>
      </c>
      <c r="O41" s="140" t="s">
        <v>69</v>
      </c>
      <c r="P41" s="140">
        <v>1</v>
      </c>
      <c r="Q41" s="140" t="s">
        <v>69</v>
      </c>
      <c r="R41" s="140" t="s">
        <v>69</v>
      </c>
      <c r="S41" s="140" t="s">
        <v>69</v>
      </c>
      <c r="T41" s="140" t="s">
        <v>69</v>
      </c>
      <c r="U41" s="140" t="s">
        <v>69</v>
      </c>
      <c r="V41" s="140" t="s">
        <v>69</v>
      </c>
      <c r="W41" s="140" t="s">
        <v>69</v>
      </c>
      <c r="X41" s="140" t="s">
        <v>69</v>
      </c>
      <c r="Y41" s="140" t="s">
        <v>69</v>
      </c>
      <c r="Z41" s="140" t="s">
        <v>69</v>
      </c>
      <c r="AA41" s="140" t="s">
        <v>69</v>
      </c>
      <c r="AB41" s="140" t="s">
        <v>69</v>
      </c>
    </row>
    <row r="42" spans="1:28" x14ac:dyDescent="0.25">
      <c r="A42" s="137" t="s">
        <v>161</v>
      </c>
      <c r="B42" s="140">
        <v>4</v>
      </c>
      <c r="C42" s="140">
        <v>0</v>
      </c>
      <c r="D42" s="140">
        <v>0</v>
      </c>
      <c r="E42" s="139" t="s">
        <v>8</v>
      </c>
      <c r="F42" s="139"/>
      <c r="G42" s="139"/>
      <c r="H42" s="140" t="s">
        <v>69</v>
      </c>
      <c r="I42" s="140" t="s">
        <v>69</v>
      </c>
      <c r="J42" s="140" t="s">
        <v>69</v>
      </c>
      <c r="K42" s="140" t="s">
        <v>69</v>
      </c>
      <c r="L42" s="140" t="s">
        <v>69</v>
      </c>
      <c r="M42" s="140" t="s">
        <v>69</v>
      </c>
      <c r="N42" s="140">
        <v>1</v>
      </c>
      <c r="O42" s="140">
        <v>1</v>
      </c>
      <c r="P42" s="140" t="s">
        <v>69</v>
      </c>
      <c r="Q42" s="140" t="s">
        <v>69</v>
      </c>
      <c r="R42" s="140" t="s">
        <v>69</v>
      </c>
      <c r="S42" s="140">
        <v>1</v>
      </c>
      <c r="T42" s="140" t="s">
        <v>69</v>
      </c>
      <c r="U42" s="140" t="s">
        <v>69</v>
      </c>
      <c r="V42" s="140" t="s">
        <v>69</v>
      </c>
      <c r="W42" s="140">
        <v>1</v>
      </c>
      <c r="X42" s="140" t="s">
        <v>69</v>
      </c>
      <c r="Y42" s="140" t="s">
        <v>69</v>
      </c>
      <c r="Z42" s="140" t="s">
        <v>69</v>
      </c>
      <c r="AA42" s="140" t="s">
        <v>69</v>
      </c>
      <c r="AB42" s="140" t="s">
        <v>69</v>
      </c>
    </row>
    <row r="43" spans="1:28" x14ac:dyDescent="0.25">
      <c r="A43" s="137" t="s">
        <v>168</v>
      </c>
      <c r="B43" s="140">
        <v>3</v>
      </c>
      <c r="C43" s="140">
        <v>0</v>
      </c>
      <c r="D43" s="140">
        <v>0</v>
      </c>
      <c r="E43" s="139" t="s">
        <v>5</v>
      </c>
      <c r="F43" s="139"/>
      <c r="G43" s="139"/>
      <c r="H43" s="140" t="s">
        <v>69</v>
      </c>
      <c r="I43" s="140" t="s">
        <v>69</v>
      </c>
      <c r="J43" s="140" t="s">
        <v>69</v>
      </c>
      <c r="K43" s="140" t="s">
        <v>69</v>
      </c>
      <c r="L43" s="140" t="s">
        <v>69</v>
      </c>
      <c r="M43" s="140" t="s">
        <v>69</v>
      </c>
      <c r="N43" s="140">
        <v>1</v>
      </c>
      <c r="O43" s="140">
        <v>1</v>
      </c>
      <c r="P43" s="140" t="s">
        <v>69</v>
      </c>
      <c r="Q43" s="140" t="s">
        <v>69</v>
      </c>
      <c r="R43" s="140" t="s">
        <v>69</v>
      </c>
      <c r="S43" s="140" t="s">
        <v>69</v>
      </c>
      <c r="T43" s="140" t="s">
        <v>69</v>
      </c>
      <c r="U43" s="140" t="s">
        <v>69</v>
      </c>
      <c r="V43" s="140" t="s">
        <v>69</v>
      </c>
      <c r="W43" s="140" t="s">
        <v>69</v>
      </c>
      <c r="X43" s="140" t="s">
        <v>69</v>
      </c>
      <c r="Y43" s="140" t="s">
        <v>69</v>
      </c>
      <c r="Z43" s="140" t="s">
        <v>69</v>
      </c>
      <c r="AA43" s="140" t="s">
        <v>69</v>
      </c>
      <c r="AB43" s="140" t="s">
        <v>69</v>
      </c>
    </row>
    <row r="44" spans="1:28" x14ac:dyDescent="0.25">
      <c r="A44" s="137" t="s">
        <v>359</v>
      </c>
      <c r="B44" s="140">
        <v>3</v>
      </c>
      <c r="C44" s="140">
        <v>0</v>
      </c>
      <c r="D44" s="140">
        <v>0</v>
      </c>
      <c r="E44" s="139" t="s">
        <v>6</v>
      </c>
      <c r="F44" s="139"/>
      <c r="G44" s="139"/>
      <c r="H44" s="140" t="s">
        <v>69</v>
      </c>
      <c r="I44" s="140" t="s">
        <v>69</v>
      </c>
      <c r="J44" s="140" t="s">
        <v>69</v>
      </c>
      <c r="K44" s="140" t="s">
        <v>69</v>
      </c>
      <c r="L44" s="140" t="s">
        <v>69</v>
      </c>
      <c r="M44" s="140" t="s">
        <v>69</v>
      </c>
      <c r="N44" s="140" t="s">
        <v>69</v>
      </c>
      <c r="O44" s="140" t="s">
        <v>69</v>
      </c>
      <c r="P44" s="140" t="s">
        <v>69</v>
      </c>
      <c r="Q44" s="140" t="s">
        <v>69</v>
      </c>
      <c r="R44" s="140" t="s">
        <v>69</v>
      </c>
      <c r="S44" s="140" t="s">
        <v>69</v>
      </c>
      <c r="T44" s="140" t="s">
        <v>69</v>
      </c>
      <c r="U44" s="140" t="s">
        <v>69</v>
      </c>
      <c r="V44" s="140" t="s">
        <v>69</v>
      </c>
      <c r="W44" s="140" t="s">
        <v>69</v>
      </c>
      <c r="X44" s="140" t="s">
        <v>69</v>
      </c>
      <c r="Y44" s="140" t="s">
        <v>69</v>
      </c>
      <c r="Z44" s="140" t="s">
        <v>69</v>
      </c>
      <c r="AA44" s="140" t="s">
        <v>69</v>
      </c>
      <c r="AB44" s="140" t="s">
        <v>69</v>
      </c>
    </row>
    <row r="45" spans="1:28" x14ac:dyDescent="0.25">
      <c r="A45" s="137" t="s">
        <v>159</v>
      </c>
      <c r="B45" s="140">
        <v>4</v>
      </c>
      <c r="C45" s="140">
        <v>0</v>
      </c>
      <c r="D45" s="140">
        <v>0</v>
      </c>
      <c r="E45" s="139" t="s">
        <v>6</v>
      </c>
      <c r="F45" s="139"/>
      <c r="G45" s="139"/>
      <c r="H45" s="140" t="s">
        <v>69</v>
      </c>
      <c r="I45" s="140" t="s">
        <v>69</v>
      </c>
      <c r="J45" s="140" t="s">
        <v>69</v>
      </c>
      <c r="K45" s="140" t="s">
        <v>69</v>
      </c>
      <c r="L45" s="140" t="s">
        <v>69</v>
      </c>
      <c r="M45" s="140">
        <v>1</v>
      </c>
      <c r="N45" s="140" t="s">
        <v>69</v>
      </c>
      <c r="O45" s="140" t="s">
        <v>69</v>
      </c>
      <c r="P45" s="140">
        <v>1</v>
      </c>
      <c r="Q45" s="140" t="s">
        <v>69</v>
      </c>
      <c r="R45" s="140" t="s">
        <v>69</v>
      </c>
      <c r="S45" s="140" t="s">
        <v>69</v>
      </c>
      <c r="T45" s="140" t="s">
        <v>69</v>
      </c>
      <c r="U45" s="140" t="s">
        <v>69</v>
      </c>
      <c r="V45" s="140" t="s">
        <v>69</v>
      </c>
      <c r="W45" s="140" t="s">
        <v>69</v>
      </c>
      <c r="X45" s="140" t="s">
        <v>69</v>
      </c>
      <c r="Y45" s="140" t="s">
        <v>69</v>
      </c>
      <c r="Z45" s="140" t="s">
        <v>69</v>
      </c>
      <c r="AA45" s="140" t="s">
        <v>69</v>
      </c>
      <c r="AB45" s="140" t="s">
        <v>69</v>
      </c>
    </row>
    <row r="46" spans="1:28" x14ac:dyDescent="0.25">
      <c r="A46" s="137" t="s">
        <v>178</v>
      </c>
      <c r="B46" s="140">
        <v>4</v>
      </c>
      <c r="C46" s="140">
        <v>0</v>
      </c>
      <c r="D46" s="140">
        <v>0</v>
      </c>
      <c r="E46" s="139" t="s">
        <v>6</v>
      </c>
      <c r="F46" s="139"/>
      <c r="G46" s="139"/>
      <c r="H46" s="140" t="s">
        <v>69</v>
      </c>
      <c r="I46" s="140" t="s">
        <v>69</v>
      </c>
      <c r="J46" s="140" t="s">
        <v>69</v>
      </c>
      <c r="K46" s="140" t="s">
        <v>69</v>
      </c>
      <c r="L46" s="140" t="s">
        <v>69</v>
      </c>
      <c r="M46" s="140" t="s">
        <v>69</v>
      </c>
      <c r="N46" s="140" t="s">
        <v>69</v>
      </c>
      <c r="O46" s="140" t="s">
        <v>69</v>
      </c>
      <c r="P46" s="140">
        <v>1</v>
      </c>
      <c r="Q46" s="140" t="s">
        <v>69</v>
      </c>
      <c r="R46" s="140" t="s">
        <v>69</v>
      </c>
      <c r="S46" s="140" t="s">
        <v>69</v>
      </c>
      <c r="T46" s="140" t="s">
        <v>69</v>
      </c>
      <c r="U46" s="140" t="s">
        <v>69</v>
      </c>
      <c r="V46" s="140" t="s">
        <v>69</v>
      </c>
      <c r="W46" s="140" t="s">
        <v>69</v>
      </c>
      <c r="X46" s="140" t="s">
        <v>69</v>
      </c>
      <c r="Y46" s="140" t="s">
        <v>69</v>
      </c>
      <c r="Z46" s="140" t="s">
        <v>69</v>
      </c>
      <c r="AA46" s="140" t="s">
        <v>69</v>
      </c>
      <c r="AB46" s="140" t="s">
        <v>69</v>
      </c>
    </row>
    <row r="47" spans="1:28" x14ac:dyDescent="0.25">
      <c r="A47" s="137" t="s">
        <v>145</v>
      </c>
      <c r="B47" s="140">
        <v>4</v>
      </c>
      <c r="C47" s="140">
        <v>0</v>
      </c>
      <c r="D47" s="140">
        <v>0</v>
      </c>
      <c r="E47" s="139" t="s">
        <v>6</v>
      </c>
      <c r="F47" s="139"/>
      <c r="G47" s="139"/>
      <c r="H47" s="140" t="s">
        <v>69</v>
      </c>
      <c r="I47" s="140" t="s">
        <v>69</v>
      </c>
      <c r="J47" s="140" t="s">
        <v>69</v>
      </c>
      <c r="K47" s="140" t="s">
        <v>69</v>
      </c>
      <c r="L47" s="140">
        <v>1</v>
      </c>
      <c r="M47" s="140" t="s">
        <v>69</v>
      </c>
      <c r="N47" s="140" t="s">
        <v>69</v>
      </c>
      <c r="O47" s="140" t="s">
        <v>69</v>
      </c>
      <c r="P47" s="140" t="s">
        <v>69</v>
      </c>
      <c r="Q47" s="140" t="s">
        <v>69</v>
      </c>
      <c r="R47" s="140" t="s">
        <v>69</v>
      </c>
      <c r="S47" s="140" t="s">
        <v>69</v>
      </c>
      <c r="T47" s="140" t="s">
        <v>69</v>
      </c>
      <c r="U47" s="140" t="s">
        <v>69</v>
      </c>
      <c r="V47" s="140" t="s">
        <v>69</v>
      </c>
      <c r="W47" s="140" t="s">
        <v>69</v>
      </c>
      <c r="X47" s="140" t="s">
        <v>69</v>
      </c>
      <c r="Y47" s="140" t="s">
        <v>69</v>
      </c>
      <c r="Z47" s="140" t="s">
        <v>69</v>
      </c>
      <c r="AA47" s="140" t="s">
        <v>69</v>
      </c>
      <c r="AB47" s="140" t="s">
        <v>69</v>
      </c>
    </row>
    <row r="48" spans="1:28" x14ac:dyDescent="0.25">
      <c r="A48" s="137" t="s">
        <v>165</v>
      </c>
      <c r="B48" s="140">
        <v>4</v>
      </c>
      <c r="C48" s="140">
        <v>0</v>
      </c>
      <c r="D48" s="140">
        <v>0</v>
      </c>
      <c r="E48" s="139" t="s">
        <v>5</v>
      </c>
      <c r="F48" s="139"/>
      <c r="G48" s="139"/>
      <c r="H48" s="140" t="s">
        <v>69</v>
      </c>
      <c r="I48" s="140" t="s">
        <v>69</v>
      </c>
      <c r="J48" s="140" t="s">
        <v>69</v>
      </c>
      <c r="K48" s="140" t="s">
        <v>69</v>
      </c>
      <c r="L48" s="140" t="s">
        <v>69</v>
      </c>
      <c r="M48" s="140" t="s">
        <v>69</v>
      </c>
      <c r="N48" s="140">
        <v>1</v>
      </c>
      <c r="O48" s="140">
        <v>1</v>
      </c>
      <c r="P48" s="140" t="s">
        <v>69</v>
      </c>
      <c r="Q48" s="140" t="s">
        <v>69</v>
      </c>
      <c r="R48" s="140" t="s">
        <v>69</v>
      </c>
      <c r="S48" s="140">
        <v>1</v>
      </c>
      <c r="T48" s="140" t="s">
        <v>69</v>
      </c>
      <c r="U48" s="140" t="s">
        <v>69</v>
      </c>
      <c r="V48" s="140" t="s">
        <v>69</v>
      </c>
      <c r="W48" s="140" t="s">
        <v>69</v>
      </c>
      <c r="X48" s="140" t="s">
        <v>69</v>
      </c>
      <c r="Y48" s="140" t="s">
        <v>69</v>
      </c>
      <c r="Z48" s="140" t="s">
        <v>69</v>
      </c>
      <c r="AA48" s="140" t="s">
        <v>69</v>
      </c>
      <c r="AB48" s="140" t="s">
        <v>69</v>
      </c>
    </row>
    <row r="49" spans="1:28" x14ac:dyDescent="0.25">
      <c r="A49" s="137" t="s">
        <v>212</v>
      </c>
      <c r="B49" s="140">
        <v>3</v>
      </c>
      <c r="C49" s="140">
        <v>0</v>
      </c>
      <c r="D49" s="140">
        <v>0</v>
      </c>
      <c r="E49" s="139" t="s">
        <v>6</v>
      </c>
      <c r="F49" s="139"/>
      <c r="G49" s="139"/>
      <c r="H49" s="140" t="s">
        <v>69</v>
      </c>
      <c r="I49" s="140" t="s">
        <v>69</v>
      </c>
      <c r="J49" s="140" t="s">
        <v>69</v>
      </c>
      <c r="K49" s="140" t="s">
        <v>69</v>
      </c>
      <c r="L49" s="140" t="s">
        <v>69</v>
      </c>
      <c r="M49" s="140" t="s">
        <v>69</v>
      </c>
      <c r="N49" s="140" t="s">
        <v>69</v>
      </c>
      <c r="O49" s="140" t="s">
        <v>69</v>
      </c>
      <c r="P49" s="140" t="s">
        <v>69</v>
      </c>
      <c r="Q49" s="140" t="s">
        <v>69</v>
      </c>
      <c r="R49" s="140" t="s">
        <v>69</v>
      </c>
      <c r="S49" s="140" t="s">
        <v>69</v>
      </c>
      <c r="T49" s="140">
        <v>1</v>
      </c>
      <c r="U49" s="140" t="s">
        <v>69</v>
      </c>
      <c r="V49" s="140" t="s">
        <v>69</v>
      </c>
      <c r="W49" s="140" t="s">
        <v>69</v>
      </c>
      <c r="X49" s="140" t="s">
        <v>69</v>
      </c>
      <c r="Y49" s="140" t="s">
        <v>69</v>
      </c>
      <c r="Z49" s="140" t="s">
        <v>69</v>
      </c>
      <c r="AA49" s="140" t="s">
        <v>69</v>
      </c>
      <c r="AB49" s="140" t="s">
        <v>69</v>
      </c>
    </row>
    <row r="50" spans="1:28" x14ac:dyDescent="0.25">
      <c r="A50" s="137" t="s">
        <v>211</v>
      </c>
      <c r="B50" s="140">
        <v>4</v>
      </c>
      <c r="C50" s="140">
        <v>0</v>
      </c>
      <c r="D50" s="140">
        <v>0</v>
      </c>
      <c r="E50" s="139" t="s">
        <v>6</v>
      </c>
      <c r="F50" s="139"/>
      <c r="G50" s="139"/>
      <c r="H50" s="140" t="s">
        <v>69</v>
      </c>
      <c r="I50" s="140" t="s">
        <v>69</v>
      </c>
      <c r="J50" s="140" t="s">
        <v>69</v>
      </c>
      <c r="K50" s="140" t="s">
        <v>69</v>
      </c>
      <c r="L50" s="140" t="s">
        <v>69</v>
      </c>
      <c r="M50" s="140" t="s">
        <v>69</v>
      </c>
      <c r="N50" s="140" t="s">
        <v>69</v>
      </c>
      <c r="O50" s="140" t="s">
        <v>69</v>
      </c>
      <c r="P50" s="140" t="s">
        <v>69</v>
      </c>
      <c r="Q50" s="140" t="s">
        <v>69</v>
      </c>
      <c r="R50" s="140" t="s">
        <v>69</v>
      </c>
      <c r="S50" s="140" t="s">
        <v>69</v>
      </c>
      <c r="T50" s="140">
        <v>1</v>
      </c>
      <c r="U50" s="140" t="s">
        <v>69</v>
      </c>
      <c r="V50" s="140" t="s">
        <v>69</v>
      </c>
      <c r="W50" s="140" t="s">
        <v>69</v>
      </c>
      <c r="X50" s="140" t="s">
        <v>69</v>
      </c>
      <c r="Y50" s="140" t="s">
        <v>69</v>
      </c>
      <c r="Z50" s="140" t="s">
        <v>69</v>
      </c>
      <c r="AA50" s="140" t="s">
        <v>69</v>
      </c>
      <c r="AB50" s="140" t="s">
        <v>69</v>
      </c>
    </row>
    <row r="51" spans="1:28" x14ac:dyDescent="0.25">
      <c r="A51" s="137" t="s">
        <v>354</v>
      </c>
      <c r="B51" s="140">
        <v>3</v>
      </c>
      <c r="C51" s="140">
        <v>0</v>
      </c>
      <c r="D51" s="140">
        <v>0</v>
      </c>
      <c r="E51" s="139" t="s">
        <v>6</v>
      </c>
      <c r="F51" s="139"/>
      <c r="G51" s="139"/>
      <c r="H51" s="140" t="s">
        <v>69</v>
      </c>
      <c r="I51" s="140" t="s">
        <v>69</v>
      </c>
      <c r="J51" s="140" t="s">
        <v>69</v>
      </c>
      <c r="K51" s="140" t="s">
        <v>69</v>
      </c>
      <c r="L51" s="140" t="s">
        <v>69</v>
      </c>
      <c r="M51" s="140" t="s">
        <v>69</v>
      </c>
      <c r="N51" s="140" t="s">
        <v>69</v>
      </c>
      <c r="O51" s="140" t="s">
        <v>69</v>
      </c>
      <c r="P51" s="140" t="s">
        <v>69</v>
      </c>
      <c r="Q51" s="140" t="s">
        <v>69</v>
      </c>
      <c r="R51" s="140" t="s">
        <v>69</v>
      </c>
      <c r="S51" s="140" t="s">
        <v>69</v>
      </c>
      <c r="T51" s="140" t="s">
        <v>69</v>
      </c>
      <c r="U51" s="140" t="s">
        <v>69</v>
      </c>
      <c r="V51" s="140">
        <v>1</v>
      </c>
      <c r="W51" s="140" t="s">
        <v>69</v>
      </c>
      <c r="X51" s="140" t="s">
        <v>69</v>
      </c>
      <c r="Y51" s="140">
        <v>1</v>
      </c>
      <c r="Z51" s="140" t="s">
        <v>69</v>
      </c>
      <c r="AA51" s="140" t="s">
        <v>69</v>
      </c>
      <c r="AB51" s="140" t="s">
        <v>69</v>
      </c>
    </row>
    <row r="52" spans="1:28" x14ac:dyDescent="0.25">
      <c r="A52" s="137" t="s">
        <v>363</v>
      </c>
      <c r="B52" s="140">
        <v>4</v>
      </c>
      <c r="C52" s="140">
        <v>0</v>
      </c>
      <c r="D52" s="140">
        <v>0</v>
      </c>
      <c r="E52" s="139" t="s">
        <v>6</v>
      </c>
      <c r="F52" s="139"/>
      <c r="G52" s="139"/>
      <c r="H52" s="140" t="s">
        <v>69</v>
      </c>
      <c r="I52" s="140" t="s">
        <v>69</v>
      </c>
      <c r="J52" s="140" t="s">
        <v>69</v>
      </c>
      <c r="K52" s="140" t="s">
        <v>69</v>
      </c>
      <c r="L52" s="140" t="s">
        <v>69</v>
      </c>
      <c r="M52" s="140" t="s">
        <v>69</v>
      </c>
      <c r="N52" s="140" t="s">
        <v>69</v>
      </c>
      <c r="O52" s="140" t="s">
        <v>69</v>
      </c>
      <c r="P52" s="140" t="s">
        <v>69</v>
      </c>
      <c r="Q52" s="140" t="s">
        <v>69</v>
      </c>
      <c r="R52" s="140" t="s">
        <v>69</v>
      </c>
      <c r="S52" s="140" t="s">
        <v>69</v>
      </c>
      <c r="T52" s="140" t="s">
        <v>69</v>
      </c>
      <c r="U52" s="140" t="s">
        <v>69</v>
      </c>
      <c r="V52" s="140" t="s">
        <v>69</v>
      </c>
      <c r="W52" s="140" t="s">
        <v>69</v>
      </c>
      <c r="X52" s="140" t="s">
        <v>69</v>
      </c>
      <c r="Y52" s="140" t="s">
        <v>69</v>
      </c>
      <c r="Z52" s="140" t="s">
        <v>69</v>
      </c>
      <c r="AA52" s="140" t="s">
        <v>69</v>
      </c>
      <c r="AB52" s="140" t="s">
        <v>69</v>
      </c>
    </row>
    <row r="53" spans="1:28" x14ac:dyDescent="0.25">
      <c r="A53" s="137" t="s">
        <v>362</v>
      </c>
      <c r="B53" s="140">
        <v>4</v>
      </c>
      <c r="C53" s="140">
        <v>0</v>
      </c>
      <c r="D53" s="140">
        <v>0</v>
      </c>
      <c r="E53" s="139" t="s">
        <v>5</v>
      </c>
      <c r="F53" s="139"/>
      <c r="G53" s="139"/>
      <c r="H53" s="140" t="s">
        <v>69</v>
      </c>
      <c r="I53" s="140" t="s">
        <v>69</v>
      </c>
      <c r="J53" s="140" t="s">
        <v>69</v>
      </c>
      <c r="K53" s="140" t="s">
        <v>69</v>
      </c>
      <c r="L53" s="140" t="s">
        <v>69</v>
      </c>
      <c r="M53" s="140" t="s">
        <v>69</v>
      </c>
      <c r="N53" s="140" t="s">
        <v>69</v>
      </c>
      <c r="O53" s="140" t="s">
        <v>69</v>
      </c>
      <c r="P53" s="140" t="s">
        <v>69</v>
      </c>
      <c r="Q53" s="140" t="s">
        <v>69</v>
      </c>
      <c r="R53" s="140" t="s">
        <v>69</v>
      </c>
      <c r="S53" s="140" t="s">
        <v>69</v>
      </c>
      <c r="T53" s="140" t="s">
        <v>69</v>
      </c>
      <c r="U53" s="140" t="s">
        <v>69</v>
      </c>
      <c r="V53" s="140" t="s">
        <v>69</v>
      </c>
      <c r="W53" s="140" t="s">
        <v>69</v>
      </c>
      <c r="X53" s="140" t="s">
        <v>69</v>
      </c>
      <c r="Y53" s="140" t="s">
        <v>69</v>
      </c>
      <c r="Z53" s="140" t="s">
        <v>69</v>
      </c>
      <c r="AA53" s="140" t="s">
        <v>69</v>
      </c>
      <c r="AB53" s="140" t="s">
        <v>69</v>
      </c>
    </row>
    <row r="54" spans="1:28" x14ac:dyDescent="0.25">
      <c r="A54" s="137" t="s">
        <v>220</v>
      </c>
      <c r="B54" s="140">
        <v>4</v>
      </c>
      <c r="C54" s="140">
        <v>0</v>
      </c>
      <c r="D54" s="140">
        <v>0</v>
      </c>
      <c r="E54" s="139" t="s">
        <v>8</v>
      </c>
      <c r="F54" s="139"/>
      <c r="G54" s="139"/>
      <c r="H54" s="140" t="s">
        <v>69</v>
      </c>
      <c r="I54" s="140" t="s">
        <v>69</v>
      </c>
      <c r="J54" s="140" t="s">
        <v>69</v>
      </c>
      <c r="K54" s="140" t="s">
        <v>69</v>
      </c>
      <c r="L54" s="140" t="s">
        <v>69</v>
      </c>
      <c r="M54" s="140" t="s">
        <v>69</v>
      </c>
      <c r="N54" s="140" t="s">
        <v>69</v>
      </c>
      <c r="O54" s="140" t="s">
        <v>69</v>
      </c>
      <c r="P54" s="140" t="s">
        <v>69</v>
      </c>
      <c r="Q54" s="140" t="s">
        <v>69</v>
      </c>
      <c r="R54" s="140" t="s">
        <v>69</v>
      </c>
      <c r="S54" s="140" t="s">
        <v>69</v>
      </c>
      <c r="T54" s="140" t="s">
        <v>69</v>
      </c>
      <c r="U54" s="140" t="s">
        <v>69</v>
      </c>
      <c r="V54" s="140">
        <v>1</v>
      </c>
      <c r="W54" s="140" t="s">
        <v>69</v>
      </c>
      <c r="X54" s="140" t="s">
        <v>69</v>
      </c>
      <c r="Y54" s="140">
        <v>1</v>
      </c>
      <c r="Z54" s="140" t="s">
        <v>69</v>
      </c>
      <c r="AA54" s="140">
        <v>1</v>
      </c>
      <c r="AB54" s="140" t="s">
        <v>69</v>
      </c>
    </row>
    <row r="55" spans="1:28" x14ac:dyDescent="0.25">
      <c r="A55" s="137" t="s">
        <v>361</v>
      </c>
      <c r="B55" s="140">
        <v>3</v>
      </c>
      <c r="C55" s="140">
        <v>0</v>
      </c>
      <c r="D55" s="140">
        <v>0</v>
      </c>
      <c r="E55" s="139" t="s">
        <v>5</v>
      </c>
      <c r="F55" s="139"/>
      <c r="G55" s="139"/>
      <c r="H55" s="140" t="s">
        <v>69</v>
      </c>
      <c r="I55" s="140" t="s">
        <v>69</v>
      </c>
      <c r="J55" s="140" t="s">
        <v>69</v>
      </c>
      <c r="K55" s="140" t="s">
        <v>69</v>
      </c>
      <c r="L55" s="140" t="s">
        <v>69</v>
      </c>
      <c r="M55" s="140" t="s">
        <v>69</v>
      </c>
      <c r="N55" s="140" t="s">
        <v>69</v>
      </c>
      <c r="O55" s="140" t="s">
        <v>69</v>
      </c>
      <c r="P55" s="140" t="s">
        <v>69</v>
      </c>
      <c r="Q55" s="140" t="s">
        <v>69</v>
      </c>
      <c r="R55" s="140" t="s">
        <v>69</v>
      </c>
      <c r="S55" s="140" t="s">
        <v>69</v>
      </c>
      <c r="T55" s="140" t="s">
        <v>69</v>
      </c>
      <c r="U55" s="140" t="s">
        <v>69</v>
      </c>
      <c r="V55" s="140" t="s">
        <v>69</v>
      </c>
      <c r="W55" s="140" t="s">
        <v>69</v>
      </c>
      <c r="X55" s="140" t="s">
        <v>69</v>
      </c>
      <c r="Y55" s="140" t="s">
        <v>69</v>
      </c>
      <c r="Z55" s="140" t="s">
        <v>69</v>
      </c>
      <c r="AA55" s="140" t="s">
        <v>69</v>
      </c>
      <c r="AB55" s="140" t="s">
        <v>69</v>
      </c>
    </row>
    <row r="56" spans="1:28" x14ac:dyDescent="0.25">
      <c r="A56" s="137" t="s">
        <v>353</v>
      </c>
      <c r="B56" s="140">
        <v>4</v>
      </c>
      <c r="C56" s="140">
        <v>0</v>
      </c>
      <c r="D56" s="140">
        <v>0</v>
      </c>
      <c r="E56" s="139" t="s">
        <v>5</v>
      </c>
      <c r="F56" s="139"/>
      <c r="G56" s="139"/>
      <c r="H56" s="140" t="s">
        <v>69</v>
      </c>
      <c r="I56" s="140" t="s">
        <v>69</v>
      </c>
      <c r="J56" s="140" t="s">
        <v>69</v>
      </c>
      <c r="K56" s="140" t="s">
        <v>69</v>
      </c>
      <c r="L56" s="140" t="s">
        <v>69</v>
      </c>
      <c r="M56" s="140" t="s">
        <v>69</v>
      </c>
      <c r="N56" s="140" t="s">
        <v>69</v>
      </c>
      <c r="O56" s="140" t="s">
        <v>69</v>
      </c>
      <c r="P56" s="140" t="s">
        <v>69</v>
      </c>
      <c r="Q56" s="140" t="s">
        <v>69</v>
      </c>
      <c r="R56" s="140" t="s">
        <v>69</v>
      </c>
      <c r="S56" s="140" t="s">
        <v>69</v>
      </c>
      <c r="T56" s="140" t="s">
        <v>69</v>
      </c>
      <c r="U56" s="140">
        <v>1</v>
      </c>
      <c r="V56" s="140" t="s">
        <v>69</v>
      </c>
      <c r="W56" s="140" t="s">
        <v>69</v>
      </c>
      <c r="X56" s="140" t="s">
        <v>69</v>
      </c>
      <c r="Y56" s="140">
        <v>1</v>
      </c>
      <c r="Z56" s="140" t="s">
        <v>69</v>
      </c>
      <c r="AA56" s="140" t="s">
        <v>69</v>
      </c>
      <c r="AB56" s="140" t="s">
        <v>69</v>
      </c>
    </row>
    <row r="57" spans="1:28" x14ac:dyDescent="0.25">
      <c r="A57" s="137" t="s">
        <v>357</v>
      </c>
      <c r="B57" s="140">
        <v>3</v>
      </c>
      <c r="C57" s="140">
        <v>0</v>
      </c>
      <c r="D57" s="140">
        <v>0</v>
      </c>
      <c r="E57" s="139" t="s">
        <v>6</v>
      </c>
      <c r="F57" s="139"/>
      <c r="G57" s="139"/>
      <c r="H57" s="140" t="s">
        <v>69</v>
      </c>
      <c r="I57" s="140" t="s">
        <v>69</v>
      </c>
      <c r="J57" s="140" t="s">
        <v>69</v>
      </c>
      <c r="K57" s="140" t="s">
        <v>69</v>
      </c>
      <c r="L57" s="140" t="s">
        <v>69</v>
      </c>
      <c r="M57" s="140" t="s">
        <v>69</v>
      </c>
      <c r="N57" s="140" t="s">
        <v>69</v>
      </c>
      <c r="O57" s="140" t="s">
        <v>69</v>
      </c>
      <c r="P57" s="140" t="s">
        <v>69</v>
      </c>
      <c r="Q57" s="140" t="s">
        <v>69</v>
      </c>
      <c r="R57" s="140" t="s">
        <v>69</v>
      </c>
      <c r="S57" s="140" t="s">
        <v>69</v>
      </c>
      <c r="T57" s="140" t="s">
        <v>69</v>
      </c>
      <c r="U57" s="140" t="s">
        <v>69</v>
      </c>
      <c r="V57" s="140" t="s">
        <v>69</v>
      </c>
      <c r="W57" s="140" t="s">
        <v>69</v>
      </c>
      <c r="X57" s="140" t="s">
        <v>69</v>
      </c>
      <c r="Y57" s="140" t="s">
        <v>69</v>
      </c>
      <c r="Z57" s="140" t="s">
        <v>69</v>
      </c>
      <c r="AA57" s="140" t="s">
        <v>69</v>
      </c>
      <c r="AB57" s="140" t="s">
        <v>69</v>
      </c>
    </row>
    <row r="58" spans="1:28" x14ac:dyDescent="0.25">
      <c r="A58" s="137" t="s">
        <v>357</v>
      </c>
      <c r="B58" s="140">
        <v>3</v>
      </c>
      <c r="C58" s="140">
        <v>0</v>
      </c>
      <c r="D58" s="140">
        <v>0</v>
      </c>
      <c r="E58" s="139" t="s">
        <v>6</v>
      </c>
      <c r="F58" s="139"/>
      <c r="G58" s="139"/>
      <c r="H58" s="140" t="s">
        <v>69</v>
      </c>
      <c r="I58" s="140" t="s">
        <v>69</v>
      </c>
      <c r="J58" s="140" t="s">
        <v>69</v>
      </c>
      <c r="K58" s="140" t="s">
        <v>69</v>
      </c>
      <c r="L58" s="140" t="s">
        <v>69</v>
      </c>
      <c r="M58" s="140" t="s">
        <v>69</v>
      </c>
      <c r="N58" s="140" t="s">
        <v>69</v>
      </c>
      <c r="O58" s="140" t="s">
        <v>69</v>
      </c>
      <c r="P58" s="140" t="s">
        <v>69</v>
      </c>
      <c r="Q58" s="140" t="s">
        <v>69</v>
      </c>
      <c r="R58" s="140" t="s">
        <v>69</v>
      </c>
      <c r="S58" s="140" t="s">
        <v>69</v>
      </c>
      <c r="T58" s="140" t="s">
        <v>69</v>
      </c>
      <c r="U58" s="140" t="s">
        <v>69</v>
      </c>
      <c r="V58" s="140" t="s">
        <v>69</v>
      </c>
      <c r="W58" s="140" t="s">
        <v>69</v>
      </c>
      <c r="X58" s="140" t="s">
        <v>69</v>
      </c>
      <c r="Y58" s="140" t="s">
        <v>69</v>
      </c>
      <c r="Z58" s="140" t="s">
        <v>69</v>
      </c>
      <c r="AA58" s="140" t="s">
        <v>69</v>
      </c>
      <c r="AB58" s="140" t="s">
        <v>69</v>
      </c>
    </row>
    <row r="59" spans="1:28" x14ac:dyDescent="0.25">
      <c r="A59" s="137" t="s">
        <v>357</v>
      </c>
      <c r="B59" s="140">
        <v>3</v>
      </c>
      <c r="C59" s="140">
        <v>0</v>
      </c>
      <c r="D59" s="140">
        <v>0</v>
      </c>
      <c r="E59" s="139" t="s">
        <v>6</v>
      </c>
      <c r="F59" s="139"/>
      <c r="G59" s="139"/>
      <c r="H59" s="140" t="s">
        <v>69</v>
      </c>
      <c r="I59" s="140" t="s">
        <v>69</v>
      </c>
      <c r="J59" s="140" t="s">
        <v>69</v>
      </c>
      <c r="K59" s="140" t="s">
        <v>69</v>
      </c>
      <c r="L59" s="140" t="s">
        <v>69</v>
      </c>
      <c r="M59" s="140" t="s">
        <v>69</v>
      </c>
      <c r="N59" s="140" t="s">
        <v>69</v>
      </c>
      <c r="O59" s="140" t="s">
        <v>69</v>
      </c>
      <c r="P59" s="140" t="s">
        <v>69</v>
      </c>
      <c r="Q59" s="140" t="s">
        <v>69</v>
      </c>
      <c r="R59" s="140" t="s">
        <v>69</v>
      </c>
      <c r="S59" s="140" t="s">
        <v>69</v>
      </c>
      <c r="T59" s="140" t="s">
        <v>69</v>
      </c>
      <c r="U59" s="140" t="s">
        <v>69</v>
      </c>
      <c r="V59" s="140" t="s">
        <v>69</v>
      </c>
      <c r="W59" s="140" t="s">
        <v>69</v>
      </c>
      <c r="X59" s="140" t="s">
        <v>69</v>
      </c>
      <c r="Y59" s="140" t="s">
        <v>69</v>
      </c>
      <c r="Z59" s="140" t="s">
        <v>69</v>
      </c>
      <c r="AA59" s="140" t="s">
        <v>69</v>
      </c>
      <c r="AB59" s="140" t="s">
        <v>69</v>
      </c>
    </row>
    <row r="60" spans="1:28" x14ac:dyDescent="0.25">
      <c r="A60" s="137" t="s">
        <v>357</v>
      </c>
      <c r="B60" s="140">
        <v>3</v>
      </c>
      <c r="C60" s="140">
        <v>0</v>
      </c>
      <c r="D60" s="140">
        <v>0</v>
      </c>
      <c r="E60" s="139" t="s">
        <v>6</v>
      </c>
      <c r="F60" s="139"/>
      <c r="G60" s="139"/>
      <c r="H60" s="140" t="s">
        <v>69</v>
      </c>
      <c r="I60" s="140" t="s">
        <v>69</v>
      </c>
      <c r="J60" s="140" t="s">
        <v>69</v>
      </c>
      <c r="K60" s="140" t="s">
        <v>69</v>
      </c>
      <c r="L60" s="140" t="s">
        <v>69</v>
      </c>
      <c r="M60" s="140" t="s">
        <v>69</v>
      </c>
      <c r="N60" s="140" t="s">
        <v>69</v>
      </c>
      <c r="O60" s="140" t="s">
        <v>69</v>
      </c>
      <c r="P60" s="140" t="s">
        <v>69</v>
      </c>
      <c r="Q60" s="140" t="s">
        <v>69</v>
      </c>
      <c r="R60" s="140" t="s">
        <v>69</v>
      </c>
      <c r="S60" s="140" t="s">
        <v>69</v>
      </c>
      <c r="T60" s="140" t="s">
        <v>69</v>
      </c>
      <c r="U60" s="140" t="s">
        <v>69</v>
      </c>
      <c r="V60" s="140" t="s">
        <v>69</v>
      </c>
      <c r="W60" s="140" t="s">
        <v>69</v>
      </c>
      <c r="X60" s="140" t="s">
        <v>69</v>
      </c>
      <c r="Y60" s="140" t="s">
        <v>69</v>
      </c>
      <c r="Z60" s="140" t="s">
        <v>69</v>
      </c>
      <c r="AA60" s="140" t="s">
        <v>69</v>
      </c>
      <c r="AB60" s="140" t="s">
        <v>69</v>
      </c>
    </row>
    <row r="61" spans="1:28" x14ac:dyDescent="0.25">
      <c r="A61" s="137" t="s">
        <v>175</v>
      </c>
      <c r="B61" s="140">
        <v>3</v>
      </c>
      <c r="C61" s="140">
        <v>0</v>
      </c>
      <c r="D61" s="140">
        <v>0</v>
      </c>
      <c r="E61" s="139" t="s">
        <v>6</v>
      </c>
      <c r="F61" s="139"/>
      <c r="G61" s="139"/>
      <c r="H61" s="140" t="s">
        <v>69</v>
      </c>
      <c r="I61" s="140" t="s">
        <v>69</v>
      </c>
      <c r="J61" s="140" t="s">
        <v>69</v>
      </c>
      <c r="K61" s="140" t="s">
        <v>69</v>
      </c>
      <c r="L61" s="140" t="s">
        <v>69</v>
      </c>
      <c r="M61" s="140" t="s">
        <v>69</v>
      </c>
      <c r="N61" s="140" t="s">
        <v>69</v>
      </c>
      <c r="O61" s="140" t="s">
        <v>69</v>
      </c>
      <c r="P61" s="140">
        <v>1</v>
      </c>
      <c r="Q61" s="140" t="s">
        <v>69</v>
      </c>
      <c r="R61" s="140" t="s">
        <v>69</v>
      </c>
      <c r="S61" s="140" t="s">
        <v>69</v>
      </c>
      <c r="T61" s="140" t="s">
        <v>69</v>
      </c>
      <c r="U61" s="140" t="s">
        <v>69</v>
      </c>
      <c r="V61" s="140" t="s">
        <v>69</v>
      </c>
      <c r="W61" s="140">
        <v>1</v>
      </c>
      <c r="X61" s="140" t="s">
        <v>69</v>
      </c>
      <c r="Y61" s="140" t="s">
        <v>69</v>
      </c>
      <c r="Z61" s="140" t="s">
        <v>69</v>
      </c>
      <c r="AA61" s="140" t="s">
        <v>69</v>
      </c>
      <c r="AB61" s="140" t="s">
        <v>69</v>
      </c>
    </row>
    <row r="62" spans="1:28" x14ac:dyDescent="0.25">
      <c r="A62" s="137" t="s">
        <v>218</v>
      </c>
      <c r="B62" s="140">
        <v>3</v>
      </c>
      <c r="C62" s="140">
        <v>0</v>
      </c>
      <c r="D62" s="140">
        <v>0</v>
      </c>
      <c r="E62" s="139" t="s">
        <v>8</v>
      </c>
      <c r="F62" s="139"/>
      <c r="G62" s="139"/>
      <c r="H62" s="140" t="s">
        <v>69</v>
      </c>
      <c r="I62" s="140" t="s">
        <v>69</v>
      </c>
      <c r="J62" s="140" t="s">
        <v>69</v>
      </c>
      <c r="K62" s="140" t="s">
        <v>69</v>
      </c>
      <c r="L62" s="140" t="s">
        <v>69</v>
      </c>
      <c r="M62" s="140" t="s">
        <v>69</v>
      </c>
      <c r="N62" s="140" t="s">
        <v>69</v>
      </c>
      <c r="O62" s="140" t="s">
        <v>69</v>
      </c>
      <c r="P62" s="140" t="s">
        <v>69</v>
      </c>
      <c r="Q62" s="140" t="s">
        <v>69</v>
      </c>
      <c r="R62" s="140" t="s">
        <v>69</v>
      </c>
      <c r="S62" s="140" t="s">
        <v>69</v>
      </c>
      <c r="T62" s="140" t="s">
        <v>69</v>
      </c>
      <c r="U62" s="140">
        <v>1</v>
      </c>
      <c r="V62" s="140" t="s">
        <v>69</v>
      </c>
      <c r="W62" s="140" t="s">
        <v>69</v>
      </c>
      <c r="X62" s="140" t="s">
        <v>69</v>
      </c>
      <c r="Y62" s="140" t="s">
        <v>69</v>
      </c>
      <c r="Z62" s="140" t="s">
        <v>69</v>
      </c>
      <c r="AA62" s="140" t="s">
        <v>69</v>
      </c>
      <c r="AB62" s="140" t="s">
        <v>69</v>
      </c>
    </row>
    <row r="63" spans="1:28" x14ac:dyDescent="0.25">
      <c r="A63" s="137" t="s">
        <v>185</v>
      </c>
      <c r="B63" s="140">
        <v>4</v>
      </c>
      <c r="C63" s="140">
        <v>0</v>
      </c>
      <c r="D63" s="140">
        <v>0</v>
      </c>
      <c r="E63" s="139" t="s">
        <v>6</v>
      </c>
      <c r="F63" s="139"/>
      <c r="G63" s="139"/>
      <c r="H63" s="140" t="s">
        <v>69</v>
      </c>
      <c r="I63" s="140" t="s">
        <v>69</v>
      </c>
      <c r="J63" s="140" t="s">
        <v>69</v>
      </c>
      <c r="K63" s="140" t="s">
        <v>69</v>
      </c>
      <c r="L63" s="140" t="s">
        <v>69</v>
      </c>
      <c r="M63" s="140" t="s">
        <v>69</v>
      </c>
      <c r="N63" s="140" t="s">
        <v>69</v>
      </c>
      <c r="O63" s="140" t="s">
        <v>69</v>
      </c>
      <c r="P63" s="140">
        <v>1</v>
      </c>
      <c r="Q63" s="140" t="s">
        <v>69</v>
      </c>
      <c r="R63" s="140" t="s">
        <v>69</v>
      </c>
      <c r="S63" s="140" t="s">
        <v>69</v>
      </c>
      <c r="T63" s="140" t="s">
        <v>69</v>
      </c>
      <c r="U63" s="140" t="s">
        <v>69</v>
      </c>
      <c r="V63" s="140" t="s">
        <v>69</v>
      </c>
      <c r="W63" s="140" t="s">
        <v>69</v>
      </c>
      <c r="X63" s="140" t="s">
        <v>69</v>
      </c>
      <c r="Y63" s="140" t="s">
        <v>69</v>
      </c>
      <c r="Z63" s="140" t="s">
        <v>69</v>
      </c>
      <c r="AA63" s="140" t="s">
        <v>69</v>
      </c>
      <c r="AB63" s="140" t="s">
        <v>69</v>
      </c>
    </row>
    <row r="64" spans="1:28" x14ac:dyDescent="0.25">
      <c r="A64" s="137" t="s">
        <v>219</v>
      </c>
      <c r="B64" s="140">
        <v>3</v>
      </c>
      <c r="C64" s="140">
        <v>0</v>
      </c>
      <c r="D64" s="140">
        <v>0</v>
      </c>
      <c r="E64" s="139" t="s">
        <v>5</v>
      </c>
      <c r="F64" s="139"/>
      <c r="G64" s="139"/>
      <c r="H64" s="140" t="s">
        <v>69</v>
      </c>
      <c r="I64" s="140" t="s">
        <v>69</v>
      </c>
      <c r="J64" s="140" t="s">
        <v>69</v>
      </c>
      <c r="K64" s="140" t="s">
        <v>69</v>
      </c>
      <c r="L64" s="140" t="s">
        <v>69</v>
      </c>
      <c r="M64" s="140" t="s">
        <v>69</v>
      </c>
      <c r="N64" s="140" t="s">
        <v>69</v>
      </c>
      <c r="O64" s="140" t="s">
        <v>69</v>
      </c>
      <c r="P64" s="140" t="s">
        <v>69</v>
      </c>
      <c r="Q64" s="140" t="s">
        <v>69</v>
      </c>
      <c r="R64" s="140" t="s">
        <v>69</v>
      </c>
      <c r="S64" s="140" t="s">
        <v>69</v>
      </c>
      <c r="T64" s="140" t="s">
        <v>69</v>
      </c>
      <c r="U64" s="140">
        <v>1</v>
      </c>
      <c r="V64" s="140" t="s">
        <v>69</v>
      </c>
      <c r="W64" s="140" t="s">
        <v>69</v>
      </c>
      <c r="X64" s="140" t="s">
        <v>69</v>
      </c>
      <c r="Y64" s="140" t="s">
        <v>69</v>
      </c>
      <c r="Z64" s="140" t="s">
        <v>69</v>
      </c>
      <c r="AA64" s="140" t="s">
        <v>69</v>
      </c>
      <c r="AB64" s="140" t="s">
        <v>69</v>
      </c>
    </row>
    <row r="65" spans="1:28" x14ac:dyDescent="0.25">
      <c r="A65" s="137" t="s">
        <v>233</v>
      </c>
      <c r="B65" s="140">
        <v>1</v>
      </c>
      <c r="C65" s="140">
        <v>0</v>
      </c>
      <c r="D65" s="140">
        <v>0</v>
      </c>
      <c r="E65" s="139" t="s">
        <v>5</v>
      </c>
      <c r="F65" s="139"/>
      <c r="G65" s="139"/>
      <c r="H65" s="140" t="s">
        <v>69</v>
      </c>
      <c r="I65" s="140" t="s">
        <v>69</v>
      </c>
      <c r="J65" s="140" t="s">
        <v>69</v>
      </c>
      <c r="K65" s="140" t="s">
        <v>69</v>
      </c>
      <c r="L65" s="140" t="s">
        <v>69</v>
      </c>
      <c r="M65" s="140" t="s">
        <v>69</v>
      </c>
      <c r="N65" s="140" t="s">
        <v>69</v>
      </c>
      <c r="O65" s="140" t="s">
        <v>69</v>
      </c>
      <c r="P65" s="140" t="s">
        <v>69</v>
      </c>
      <c r="Q65" s="140" t="s">
        <v>69</v>
      </c>
      <c r="R65" s="140" t="s">
        <v>69</v>
      </c>
      <c r="S65" s="140" t="s">
        <v>69</v>
      </c>
      <c r="T65" s="140" t="s">
        <v>69</v>
      </c>
      <c r="U65" s="140" t="s">
        <v>69</v>
      </c>
      <c r="V65" s="140" t="s">
        <v>69</v>
      </c>
      <c r="W65" s="140" t="s">
        <v>69</v>
      </c>
      <c r="X65" s="140" t="s">
        <v>69</v>
      </c>
      <c r="Y65" s="140">
        <v>1</v>
      </c>
      <c r="Z65" s="140" t="s">
        <v>69</v>
      </c>
      <c r="AA65" s="140" t="s">
        <v>69</v>
      </c>
      <c r="AB65" s="140" t="s">
        <v>69</v>
      </c>
    </row>
    <row r="66" spans="1:28" x14ac:dyDescent="0.25">
      <c r="A66" s="137" t="s">
        <v>232</v>
      </c>
      <c r="B66" s="140">
        <v>1</v>
      </c>
      <c r="C66" s="140">
        <v>0</v>
      </c>
      <c r="D66" s="140">
        <v>0</v>
      </c>
      <c r="E66" s="139" t="s">
        <v>6</v>
      </c>
      <c r="F66" s="139"/>
      <c r="G66" s="139"/>
      <c r="H66" s="140" t="s">
        <v>69</v>
      </c>
      <c r="I66" s="140" t="s">
        <v>69</v>
      </c>
      <c r="J66" s="140" t="s">
        <v>69</v>
      </c>
      <c r="K66" s="140" t="s">
        <v>69</v>
      </c>
      <c r="L66" s="140" t="s">
        <v>69</v>
      </c>
      <c r="M66" s="140" t="s">
        <v>69</v>
      </c>
      <c r="N66" s="140" t="s">
        <v>69</v>
      </c>
      <c r="O66" s="140" t="s">
        <v>69</v>
      </c>
      <c r="P66" s="140" t="s">
        <v>69</v>
      </c>
      <c r="Q66" s="140" t="s">
        <v>69</v>
      </c>
      <c r="R66" s="140" t="s">
        <v>69</v>
      </c>
      <c r="S66" s="140" t="s">
        <v>69</v>
      </c>
      <c r="T66" s="140" t="s">
        <v>69</v>
      </c>
      <c r="U66" s="140" t="s">
        <v>69</v>
      </c>
      <c r="V66" s="140" t="s">
        <v>69</v>
      </c>
      <c r="W66" s="140" t="s">
        <v>69</v>
      </c>
      <c r="X66" s="140" t="s">
        <v>69</v>
      </c>
      <c r="Y66" s="140">
        <v>1</v>
      </c>
      <c r="Z66" s="140" t="s">
        <v>69</v>
      </c>
      <c r="AA66" s="140" t="s">
        <v>69</v>
      </c>
      <c r="AB66" s="140" t="s">
        <v>69</v>
      </c>
    </row>
    <row r="67" spans="1:28" x14ac:dyDescent="0.25">
      <c r="A67" s="137" t="s">
        <v>231</v>
      </c>
      <c r="B67" s="140">
        <v>1</v>
      </c>
      <c r="C67" s="140">
        <v>0</v>
      </c>
      <c r="D67" s="140">
        <v>0</v>
      </c>
      <c r="E67" s="139" t="s">
        <v>5</v>
      </c>
      <c r="F67" s="139"/>
      <c r="G67" s="139"/>
      <c r="H67" s="140" t="s">
        <v>69</v>
      </c>
      <c r="I67" s="140" t="s">
        <v>69</v>
      </c>
      <c r="J67" s="140" t="s">
        <v>69</v>
      </c>
      <c r="K67" s="140" t="s">
        <v>69</v>
      </c>
      <c r="L67" s="140" t="s">
        <v>69</v>
      </c>
      <c r="M67" s="140" t="s">
        <v>69</v>
      </c>
      <c r="N67" s="140" t="s">
        <v>69</v>
      </c>
      <c r="O67" s="140" t="s">
        <v>69</v>
      </c>
      <c r="P67" s="140" t="s">
        <v>69</v>
      </c>
      <c r="Q67" s="140" t="s">
        <v>69</v>
      </c>
      <c r="R67" s="140" t="s">
        <v>69</v>
      </c>
      <c r="S67" s="140" t="s">
        <v>69</v>
      </c>
      <c r="T67" s="140" t="s">
        <v>69</v>
      </c>
      <c r="U67" s="140" t="s">
        <v>69</v>
      </c>
      <c r="V67" s="140" t="s">
        <v>69</v>
      </c>
      <c r="W67" s="140" t="s">
        <v>69</v>
      </c>
      <c r="X67" s="140" t="s">
        <v>69</v>
      </c>
      <c r="Y67" s="140">
        <v>1</v>
      </c>
      <c r="Z67" s="140" t="s">
        <v>69</v>
      </c>
      <c r="AA67" s="140" t="s">
        <v>69</v>
      </c>
      <c r="AB67" s="140" t="s">
        <v>69</v>
      </c>
    </row>
    <row r="68" spans="1:28" x14ac:dyDescent="0.25">
      <c r="A68" s="137" t="s">
        <v>234</v>
      </c>
      <c r="B68" s="140">
        <v>1</v>
      </c>
      <c r="C68" s="140">
        <v>0</v>
      </c>
      <c r="D68" s="140">
        <v>0</v>
      </c>
      <c r="E68" s="139" t="s">
        <v>6</v>
      </c>
      <c r="F68" s="139"/>
      <c r="G68" s="139"/>
      <c r="H68" s="140" t="s">
        <v>69</v>
      </c>
      <c r="I68" s="140" t="s">
        <v>69</v>
      </c>
      <c r="J68" s="140" t="s">
        <v>69</v>
      </c>
      <c r="K68" s="140" t="s">
        <v>69</v>
      </c>
      <c r="L68" s="140" t="s">
        <v>69</v>
      </c>
      <c r="M68" s="140" t="s">
        <v>69</v>
      </c>
      <c r="N68" s="140" t="s">
        <v>69</v>
      </c>
      <c r="O68" s="140" t="s">
        <v>69</v>
      </c>
      <c r="P68" s="140" t="s">
        <v>69</v>
      </c>
      <c r="Q68" s="140" t="s">
        <v>69</v>
      </c>
      <c r="R68" s="140" t="s">
        <v>69</v>
      </c>
      <c r="S68" s="140" t="s">
        <v>69</v>
      </c>
      <c r="T68" s="140" t="s">
        <v>69</v>
      </c>
      <c r="U68" s="140" t="s">
        <v>69</v>
      </c>
      <c r="V68" s="140" t="s">
        <v>69</v>
      </c>
      <c r="W68" s="140" t="s">
        <v>69</v>
      </c>
      <c r="X68" s="140" t="s">
        <v>69</v>
      </c>
      <c r="Y68" s="140">
        <v>1</v>
      </c>
      <c r="Z68" s="140" t="s">
        <v>69</v>
      </c>
      <c r="AA68" s="140" t="s">
        <v>69</v>
      </c>
      <c r="AB68" s="140" t="s">
        <v>69</v>
      </c>
    </row>
    <row r="69" spans="1:28" x14ac:dyDescent="0.25">
      <c r="A69" s="137" t="s">
        <v>355</v>
      </c>
      <c r="B69" s="140">
        <v>1.5</v>
      </c>
      <c r="C69" s="140">
        <v>0</v>
      </c>
      <c r="D69" s="140">
        <v>1.5</v>
      </c>
      <c r="E69" s="139" t="s">
        <v>5</v>
      </c>
      <c r="F69" s="139"/>
      <c r="G69" s="139"/>
      <c r="H69" s="140" t="s">
        <v>69</v>
      </c>
      <c r="I69" s="140" t="s">
        <v>69</v>
      </c>
      <c r="J69" s="140" t="s">
        <v>69</v>
      </c>
      <c r="K69" s="140" t="s">
        <v>69</v>
      </c>
      <c r="L69" s="140" t="s">
        <v>69</v>
      </c>
      <c r="M69" s="140" t="s">
        <v>69</v>
      </c>
      <c r="N69" s="140" t="s">
        <v>69</v>
      </c>
      <c r="O69" s="140" t="s">
        <v>69</v>
      </c>
      <c r="P69" s="140" t="s">
        <v>69</v>
      </c>
      <c r="Q69" s="140" t="s">
        <v>69</v>
      </c>
      <c r="R69" s="140" t="s">
        <v>69</v>
      </c>
      <c r="S69" s="140" t="s">
        <v>69</v>
      </c>
      <c r="T69" s="140" t="s">
        <v>69</v>
      </c>
      <c r="U69" s="140" t="s">
        <v>69</v>
      </c>
      <c r="V69" s="140" t="s">
        <v>69</v>
      </c>
      <c r="W69" s="140" t="s">
        <v>69</v>
      </c>
      <c r="X69" s="140">
        <v>1</v>
      </c>
      <c r="Y69" s="140" t="s">
        <v>69</v>
      </c>
      <c r="Z69" s="140">
        <v>1</v>
      </c>
      <c r="AA69" s="140" t="s">
        <v>69</v>
      </c>
      <c r="AB69" s="140" t="s">
        <v>69</v>
      </c>
    </row>
    <row r="70" spans="1:28" x14ac:dyDescent="0.25">
      <c r="A70" s="137" t="s">
        <v>206</v>
      </c>
      <c r="B70" s="140">
        <v>3</v>
      </c>
      <c r="C70" s="140">
        <v>0</v>
      </c>
      <c r="D70" s="140">
        <v>3</v>
      </c>
      <c r="E70" s="139" t="s">
        <v>5</v>
      </c>
      <c r="F70" s="139"/>
      <c r="G70" s="139"/>
      <c r="H70" s="140" t="s">
        <v>69</v>
      </c>
      <c r="I70" s="140" t="s">
        <v>69</v>
      </c>
      <c r="J70" s="140" t="s">
        <v>69</v>
      </c>
      <c r="K70" s="140" t="s">
        <v>69</v>
      </c>
      <c r="L70" s="140" t="s">
        <v>69</v>
      </c>
      <c r="M70" s="140" t="s">
        <v>69</v>
      </c>
      <c r="N70" s="140" t="s">
        <v>69</v>
      </c>
      <c r="O70" s="140" t="s">
        <v>69</v>
      </c>
      <c r="P70" s="140" t="s">
        <v>69</v>
      </c>
      <c r="Q70" s="140">
        <v>1</v>
      </c>
      <c r="R70" s="140" t="s">
        <v>69</v>
      </c>
      <c r="S70" s="140" t="s">
        <v>69</v>
      </c>
      <c r="T70" s="140" t="s">
        <v>69</v>
      </c>
      <c r="U70" s="140" t="s">
        <v>69</v>
      </c>
      <c r="V70" s="140" t="s">
        <v>69</v>
      </c>
      <c r="W70" s="140" t="s">
        <v>69</v>
      </c>
      <c r="X70" s="140" t="s">
        <v>69</v>
      </c>
      <c r="Y70" s="140" t="s">
        <v>69</v>
      </c>
      <c r="Z70" s="140" t="s">
        <v>69</v>
      </c>
      <c r="AA70" s="140" t="s">
        <v>69</v>
      </c>
      <c r="AB70" s="140" t="s">
        <v>69</v>
      </c>
    </row>
    <row r="71" spans="1:28" x14ac:dyDescent="0.25">
      <c r="A71" s="137" t="s">
        <v>352</v>
      </c>
      <c r="B71" s="140">
        <v>1.5</v>
      </c>
      <c r="C71" s="140">
        <v>0</v>
      </c>
      <c r="D71" s="140">
        <v>1.5</v>
      </c>
      <c r="E71" s="139" t="s">
        <v>6</v>
      </c>
      <c r="F71" s="139"/>
      <c r="G71" s="139"/>
      <c r="H71" s="140" t="s">
        <v>69</v>
      </c>
      <c r="I71" s="140" t="s">
        <v>69</v>
      </c>
      <c r="J71" s="140" t="s">
        <v>69</v>
      </c>
      <c r="K71" s="140" t="s">
        <v>69</v>
      </c>
      <c r="L71" s="140" t="s">
        <v>69</v>
      </c>
      <c r="M71" s="140" t="s">
        <v>69</v>
      </c>
      <c r="N71" s="140" t="s">
        <v>69</v>
      </c>
      <c r="O71" s="140" t="s">
        <v>69</v>
      </c>
      <c r="P71" s="140" t="s">
        <v>69</v>
      </c>
      <c r="Q71" s="140">
        <v>1</v>
      </c>
      <c r="R71" s="140" t="s">
        <v>69</v>
      </c>
      <c r="S71" s="140" t="s">
        <v>69</v>
      </c>
      <c r="T71" s="140" t="s">
        <v>69</v>
      </c>
      <c r="U71" s="140" t="s">
        <v>69</v>
      </c>
      <c r="V71" s="140" t="s">
        <v>69</v>
      </c>
      <c r="W71" s="140" t="s">
        <v>69</v>
      </c>
      <c r="X71" s="140" t="s">
        <v>69</v>
      </c>
      <c r="Y71" s="140" t="s">
        <v>69</v>
      </c>
      <c r="Z71" s="140" t="s">
        <v>69</v>
      </c>
      <c r="AA71" s="140" t="s">
        <v>69</v>
      </c>
      <c r="AB71" s="140" t="s">
        <v>69</v>
      </c>
    </row>
    <row r="72" spans="1:28" x14ac:dyDescent="0.25">
      <c r="A72" s="137" t="s">
        <v>356</v>
      </c>
      <c r="B72" s="140">
        <v>1.5</v>
      </c>
      <c r="C72" s="140">
        <v>0</v>
      </c>
      <c r="D72" s="140">
        <v>1.5</v>
      </c>
      <c r="E72" s="139" t="s">
        <v>5</v>
      </c>
      <c r="F72" s="139"/>
      <c r="G72" s="139"/>
      <c r="H72" s="140" t="s">
        <v>69</v>
      </c>
      <c r="I72" s="140" t="s">
        <v>69</v>
      </c>
      <c r="J72" s="140" t="s">
        <v>69</v>
      </c>
      <c r="K72" s="140" t="s">
        <v>69</v>
      </c>
      <c r="L72" s="140" t="s">
        <v>69</v>
      </c>
      <c r="M72" s="140" t="s">
        <v>69</v>
      </c>
      <c r="N72" s="140" t="s">
        <v>69</v>
      </c>
      <c r="O72" s="140" t="s">
        <v>69</v>
      </c>
      <c r="P72" s="140" t="s">
        <v>69</v>
      </c>
      <c r="Q72" s="140" t="s">
        <v>69</v>
      </c>
      <c r="R72" s="140" t="s">
        <v>69</v>
      </c>
      <c r="S72" s="140" t="s">
        <v>69</v>
      </c>
      <c r="T72" s="140" t="s">
        <v>69</v>
      </c>
      <c r="U72" s="140" t="s">
        <v>69</v>
      </c>
      <c r="V72" s="140" t="s">
        <v>69</v>
      </c>
      <c r="W72" s="140" t="s">
        <v>69</v>
      </c>
      <c r="X72" s="140" t="s">
        <v>69</v>
      </c>
      <c r="Y72" s="140" t="s">
        <v>69</v>
      </c>
      <c r="Z72" s="140">
        <v>1</v>
      </c>
      <c r="AA72" s="140" t="s">
        <v>69</v>
      </c>
      <c r="AB72" s="140" t="s">
        <v>69</v>
      </c>
    </row>
    <row r="73" spans="1:28" x14ac:dyDescent="0.25">
      <c r="A73" s="137" t="s">
        <v>237</v>
      </c>
      <c r="B73" s="140">
        <v>4</v>
      </c>
      <c r="C73" s="140">
        <v>0</v>
      </c>
      <c r="D73" s="140">
        <v>4</v>
      </c>
      <c r="E73" s="139" t="s">
        <v>5</v>
      </c>
      <c r="F73" s="139"/>
      <c r="G73" s="139"/>
      <c r="H73" s="140" t="s">
        <v>69</v>
      </c>
      <c r="I73" s="140" t="s">
        <v>69</v>
      </c>
      <c r="J73" s="140" t="s">
        <v>69</v>
      </c>
      <c r="K73" s="140" t="s">
        <v>69</v>
      </c>
      <c r="L73" s="140" t="s">
        <v>69</v>
      </c>
      <c r="M73" s="140" t="s">
        <v>69</v>
      </c>
      <c r="N73" s="140" t="s">
        <v>69</v>
      </c>
      <c r="O73" s="140" t="s">
        <v>69</v>
      </c>
      <c r="P73" s="140" t="s">
        <v>69</v>
      </c>
      <c r="Q73" s="140" t="s">
        <v>69</v>
      </c>
      <c r="R73" s="140" t="s">
        <v>69</v>
      </c>
      <c r="S73" s="140" t="s">
        <v>69</v>
      </c>
      <c r="T73" s="140" t="s">
        <v>69</v>
      </c>
      <c r="U73" s="140" t="s">
        <v>69</v>
      </c>
      <c r="V73" s="140" t="s">
        <v>69</v>
      </c>
      <c r="W73" s="140" t="s">
        <v>69</v>
      </c>
      <c r="X73" s="140" t="s">
        <v>69</v>
      </c>
      <c r="Y73" s="140" t="s">
        <v>69</v>
      </c>
      <c r="Z73" s="140">
        <v>1</v>
      </c>
      <c r="AA73" s="140" t="s">
        <v>69</v>
      </c>
      <c r="AB73" s="140" t="s">
        <v>69</v>
      </c>
    </row>
    <row r="74" spans="1:28" x14ac:dyDescent="0.25">
      <c r="A74" s="137" t="s">
        <v>239</v>
      </c>
      <c r="B74" s="140">
        <v>2.5</v>
      </c>
      <c r="C74" s="140">
        <v>0</v>
      </c>
      <c r="D74" s="140">
        <v>2.5</v>
      </c>
      <c r="E74" s="139" t="s">
        <v>5</v>
      </c>
      <c r="F74" s="139"/>
      <c r="G74" s="139"/>
      <c r="H74" s="140" t="s">
        <v>69</v>
      </c>
      <c r="I74" s="140" t="s">
        <v>69</v>
      </c>
      <c r="J74" s="140" t="s">
        <v>69</v>
      </c>
      <c r="K74" s="140" t="s">
        <v>69</v>
      </c>
      <c r="L74" s="140" t="s">
        <v>69</v>
      </c>
      <c r="M74" s="140" t="s">
        <v>69</v>
      </c>
      <c r="N74" s="140" t="s">
        <v>69</v>
      </c>
      <c r="O74" s="140" t="s">
        <v>69</v>
      </c>
      <c r="P74" s="140" t="s">
        <v>69</v>
      </c>
      <c r="Q74" s="140" t="s">
        <v>69</v>
      </c>
      <c r="R74" s="140" t="s">
        <v>69</v>
      </c>
      <c r="S74" s="140" t="s">
        <v>69</v>
      </c>
      <c r="T74" s="140" t="s">
        <v>69</v>
      </c>
      <c r="U74" s="140" t="s">
        <v>69</v>
      </c>
      <c r="V74" s="140" t="s">
        <v>69</v>
      </c>
      <c r="W74" s="140" t="s">
        <v>69</v>
      </c>
      <c r="X74" s="140" t="s">
        <v>69</v>
      </c>
      <c r="Y74" s="140" t="s">
        <v>69</v>
      </c>
      <c r="Z74" s="140">
        <v>1</v>
      </c>
      <c r="AA74" s="140" t="s">
        <v>69</v>
      </c>
      <c r="AB74" s="140" t="s">
        <v>69</v>
      </c>
    </row>
    <row r="75" spans="1:28" x14ac:dyDescent="0.25">
      <c r="A75" s="137" t="s">
        <v>238</v>
      </c>
      <c r="B75" s="140">
        <v>3</v>
      </c>
      <c r="C75" s="140">
        <v>0</v>
      </c>
      <c r="D75" s="140">
        <v>3</v>
      </c>
      <c r="E75" s="139" t="s">
        <v>5</v>
      </c>
      <c r="F75" s="139"/>
      <c r="G75" s="139"/>
      <c r="H75" s="140" t="s">
        <v>69</v>
      </c>
      <c r="I75" s="140" t="s">
        <v>69</v>
      </c>
      <c r="J75" s="140" t="s">
        <v>69</v>
      </c>
      <c r="K75" s="140" t="s">
        <v>69</v>
      </c>
      <c r="L75" s="140" t="s">
        <v>69</v>
      </c>
      <c r="M75" s="140" t="s">
        <v>69</v>
      </c>
      <c r="N75" s="140" t="s">
        <v>69</v>
      </c>
      <c r="O75" s="140" t="s">
        <v>69</v>
      </c>
      <c r="P75" s="140" t="s">
        <v>69</v>
      </c>
      <c r="Q75" s="140" t="s">
        <v>69</v>
      </c>
      <c r="R75" s="140" t="s">
        <v>69</v>
      </c>
      <c r="S75" s="140" t="s">
        <v>69</v>
      </c>
      <c r="T75" s="140" t="s">
        <v>69</v>
      </c>
      <c r="U75" s="140" t="s">
        <v>69</v>
      </c>
      <c r="V75" s="140" t="s">
        <v>69</v>
      </c>
      <c r="W75" s="140" t="s">
        <v>69</v>
      </c>
      <c r="X75" s="140" t="s">
        <v>69</v>
      </c>
      <c r="Y75" s="140" t="s">
        <v>69</v>
      </c>
      <c r="Z75" s="140">
        <v>1</v>
      </c>
      <c r="AA75" s="140" t="s">
        <v>69</v>
      </c>
      <c r="AB75" s="140" t="s">
        <v>69</v>
      </c>
    </row>
    <row r="76" spans="1:28" x14ac:dyDescent="0.25">
      <c r="A76" s="137" t="s">
        <v>132</v>
      </c>
      <c r="B76" s="140">
        <v>4</v>
      </c>
      <c r="C76" s="140">
        <v>4</v>
      </c>
      <c r="D76" s="140">
        <v>0</v>
      </c>
      <c r="E76" s="139" t="s">
        <v>6</v>
      </c>
      <c r="F76" s="139"/>
      <c r="G76" s="139"/>
      <c r="H76" s="140" t="s">
        <v>69</v>
      </c>
      <c r="I76" s="140">
        <v>1</v>
      </c>
      <c r="J76" s="140" t="s">
        <v>69</v>
      </c>
      <c r="K76" s="140" t="s">
        <v>69</v>
      </c>
      <c r="L76" s="140" t="s">
        <v>69</v>
      </c>
      <c r="M76" s="140">
        <v>1</v>
      </c>
      <c r="N76" s="140" t="s">
        <v>69</v>
      </c>
      <c r="O76" s="140" t="s">
        <v>69</v>
      </c>
      <c r="P76" s="140" t="s">
        <v>69</v>
      </c>
      <c r="Q76" s="140" t="s">
        <v>69</v>
      </c>
      <c r="R76" s="140" t="s">
        <v>69</v>
      </c>
      <c r="S76" s="140" t="s">
        <v>69</v>
      </c>
      <c r="T76" s="140" t="s">
        <v>69</v>
      </c>
      <c r="U76" s="140" t="s">
        <v>69</v>
      </c>
      <c r="V76" s="140" t="s">
        <v>69</v>
      </c>
      <c r="W76" s="140" t="s">
        <v>69</v>
      </c>
      <c r="X76" s="140">
        <v>1</v>
      </c>
      <c r="Y76" s="140" t="s">
        <v>69</v>
      </c>
      <c r="Z76" s="140" t="s">
        <v>69</v>
      </c>
      <c r="AA76" s="140" t="s">
        <v>69</v>
      </c>
      <c r="AB76" s="140" t="s">
        <v>69</v>
      </c>
    </row>
    <row r="77" spans="1:28" x14ac:dyDescent="0.25">
      <c r="A77" s="137" t="s">
        <v>133</v>
      </c>
      <c r="B77" s="140">
        <v>1</v>
      </c>
      <c r="C77" s="140">
        <v>1</v>
      </c>
      <c r="D77" s="140">
        <v>0</v>
      </c>
      <c r="E77" s="139" t="s">
        <v>6</v>
      </c>
      <c r="F77" s="139"/>
      <c r="G77" s="139"/>
      <c r="H77" s="140" t="s">
        <v>69</v>
      </c>
      <c r="I77" s="140">
        <v>1</v>
      </c>
      <c r="J77" s="140" t="s">
        <v>69</v>
      </c>
      <c r="K77" s="140" t="s">
        <v>69</v>
      </c>
      <c r="L77" s="140" t="s">
        <v>69</v>
      </c>
      <c r="M77" s="140" t="s">
        <v>69</v>
      </c>
      <c r="N77" s="140" t="s">
        <v>69</v>
      </c>
      <c r="O77" s="140" t="s">
        <v>69</v>
      </c>
      <c r="P77" s="140" t="s">
        <v>69</v>
      </c>
      <c r="Q77" s="140" t="s">
        <v>69</v>
      </c>
      <c r="R77" s="140" t="s">
        <v>69</v>
      </c>
      <c r="S77" s="140" t="s">
        <v>69</v>
      </c>
      <c r="T77" s="140" t="s">
        <v>69</v>
      </c>
      <c r="U77" s="140" t="s">
        <v>69</v>
      </c>
      <c r="V77" s="140" t="s">
        <v>69</v>
      </c>
      <c r="W77" s="140" t="s">
        <v>69</v>
      </c>
      <c r="X77" s="140" t="s">
        <v>69</v>
      </c>
      <c r="Y77" s="140" t="s">
        <v>69</v>
      </c>
      <c r="Z77" s="140" t="s">
        <v>69</v>
      </c>
      <c r="AA77" s="140" t="s">
        <v>69</v>
      </c>
      <c r="AB77" s="140" t="s">
        <v>69</v>
      </c>
    </row>
    <row r="78" spans="1:28" x14ac:dyDescent="0.25">
      <c r="A78" s="137" t="s">
        <v>141</v>
      </c>
      <c r="B78" s="140">
        <v>4</v>
      </c>
      <c r="C78" s="140">
        <v>4</v>
      </c>
      <c r="D78" s="140">
        <v>0</v>
      </c>
      <c r="E78" s="139" t="s">
        <v>5</v>
      </c>
      <c r="F78" s="139"/>
      <c r="G78" s="139"/>
      <c r="H78" s="140" t="s">
        <v>69</v>
      </c>
      <c r="I78" s="140" t="s">
        <v>69</v>
      </c>
      <c r="J78" s="140" t="s">
        <v>69</v>
      </c>
      <c r="K78" s="140" t="s">
        <v>69</v>
      </c>
      <c r="L78" s="140">
        <v>1</v>
      </c>
      <c r="M78" s="140">
        <v>1</v>
      </c>
      <c r="N78" s="140" t="s">
        <v>69</v>
      </c>
      <c r="O78" s="140" t="s">
        <v>69</v>
      </c>
      <c r="P78" s="140" t="s">
        <v>69</v>
      </c>
      <c r="Q78" s="140" t="s">
        <v>69</v>
      </c>
      <c r="R78" s="140" t="s">
        <v>69</v>
      </c>
      <c r="S78" s="140" t="s">
        <v>69</v>
      </c>
      <c r="T78" s="140" t="s">
        <v>69</v>
      </c>
      <c r="U78" s="140" t="s">
        <v>69</v>
      </c>
      <c r="V78" s="140" t="s">
        <v>69</v>
      </c>
      <c r="W78" s="140">
        <v>1</v>
      </c>
      <c r="X78" s="140" t="s">
        <v>69</v>
      </c>
      <c r="Y78" s="140">
        <v>1</v>
      </c>
      <c r="Z78" s="140">
        <v>1</v>
      </c>
      <c r="AA78" s="140" t="s">
        <v>69</v>
      </c>
      <c r="AB78" s="140" t="s">
        <v>69</v>
      </c>
    </row>
    <row r="79" spans="1:28" x14ac:dyDescent="0.25">
      <c r="A79" s="137" t="s">
        <v>351</v>
      </c>
      <c r="B79" s="140">
        <v>0</v>
      </c>
      <c r="C79" s="140">
        <v>0</v>
      </c>
      <c r="D79" s="140">
        <v>0</v>
      </c>
      <c r="E79" s="139" t="s">
        <v>5</v>
      </c>
      <c r="F79" s="139"/>
      <c r="G79" s="139"/>
      <c r="H79" s="140" t="s">
        <v>69</v>
      </c>
      <c r="I79" s="140" t="s">
        <v>69</v>
      </c>
      <c r="J79" s="140" t="s">
        <v>69</v>
      </c>
      <c r="K79" s="140" t="s">
        <v>69</v>
      </c>
      <c r="L79" s="140" t="s">
        <v>69</v>
      </c>
      <c r="M79" s="140">
        <v>1</v>
      </c>
      <c r="N79" s="140" t="s">
        <v>69</v>
      </c>
      <c r="O79" s="140" t="s">
        <v>69</v>
      </c>
      <c r="P79" s="140">
        <v>1</v>
      </c>
      <c r="Q79" s="140" t="s">
        <v>69</v>
      </c>
      <c r="R79" s="140" t="s">
        <v>69</v>
      </c>
      <c r="S79" s="140" t="s">
        <v>69</v>
      </c>
      <c r="T79" s="140" t="s">
        <v>69</v>
      </c>
      <c r="U79" s="140" t="s">
        <v>69</v>
      </c>
      <c r="V79" s="140" t="s">
        <v>69</v>
      </c>
      <c r="W79" s="140">
        <v>1</v>
      </c>
      <c r="X79" s="140" t="s">
        <v>69</v>
      </c>
      <c r="Y79" s="140">
        <v>1</v>
      </c>
      <c r="Z79" s="140" t="s">
        <v>69</v>
      </c>
      <c r="AA79" s="140" t="s">
        <v>69</v>
      </c>
      <c r="AB79" s="140" t="s">
        <v>69</v>
      </c>
    </row>
    <row r="80" spans="1:28" x14ac:dyDescent="0.25">
      <c r="A80" s="137" t="s">
        <v>221</v>
      </c>
      <c r="B80" s="140">
        <v>4</v>
      </c>
      <c r="C80" s="140">
        <v>4</v>
      </c>
      <c r="D80" s="140">
        <v>0</v>
      </c>
      <c r="E80" s="139" t="s">
        <v>6</v>
      </c>
      <c r="F80" s="139"/>
      <c r="G80" s="139"/>
      <c r="H80" s="140" t="s">
        <v>69</v>
      </c>
      <c r="I80" s="140" t="s">
        <v>69</v>
      </c>
      <c r="J80" s="140" t="s">
        <v>69</v>
      </c>
      <c r="K80" s="140" t="s">
        <v>69</v>
      </c>
      <c r="L80" s="140" t="s">
        <v>69</v>
      </c>
      <c r="M80" s="140" t="s">
        <v>69</v>
      </c>
      <c r="N80" s="140" t="s">
        <v>69</v>
      </c>
      <c r="O80" s="140" t="s">
        <v>69</v>
      </c>
      <c r="P80" s="140" t="s">
        <v>69</v>
      </c>
      <c r="Q80" s="140" t="s">
        <v>69</v>
      </c>
      <c r="R80" s="140" t="s">
        <v>69</v>
      </c>
      <c r="S80" s="140" t="s">
        <v>69</v>
      </c>
      <c r="T80" s="140" t="s">
        <v>69</v>
      </c>
      <c r="U80" s="140" t="s">
        <v>69</v>
      </c>
      <c r="V80" s="140">
        <v>1</v>
      </c>
      <c r="W80" s="140" t="s">
        <v>69</v>
      </c>
      <c r="X80" s="140" t="s">
        <v>69</v>
      </c>
      <c r="Y80" s="140">
        <v>1</v>
      </c>
      <c r="Z80" s="140" t="s">
        <v>69</v>
      </c>
      <c r="AA80" s="140">
        <v>1</v>
      </c>
      <c r="AB80" s="140" t="s">
        <v>69</v>
      </c>
    </row>
    <row r="81" spans="1:28" x14ac:dyDescent="0.25">
      <c r="A81" s="137" t="s">
        <v>207</v>
      </c>
      <c r="B81" s="140">
        <v>3</v>
      </c>
      <c r="C81" s="140">
        <v>3</v>
      </c>
      <c r="D81" s="140">
        <v>0</v>
      </c>
      <c r="E81" s="139" t="s">
        <v>5</v>
      </c>
      <c r="F81" s="139"/>
      <c r="G81" s="139"/>
      <c r="H81" s="140" t="s">
        <v>69</v>
      </c>
      <c r="I81" s="140" t="s">
        <v>69</v>
      </c>
      <c r="J81" s="140" t="s">
        <v>69</v>
      </c>
      <c r="K81" s="140" t="s">
        <v>69</v>
      </c>
      <c r="L81" s="140" t="s">
        <v>69</v>
      </c>
      <c r="M81" s="140" t="s">
        <v>69</v>
      </c>
      <c r="N81" s="140" t="s">
        <v>69</v>
      </c>
      <c r="O81" s="140" t="s">
        <v>69</v>
      </c>
      <c r="P81" s="140" t="s">
        <v>69</v>
      </c>
      <c r="Q81" s="140" t="s">
        <v>69</v>
      </c>
      <c r="R81" s="140" t="s">
        <v>69</v>
      </c>
      <c r="S81" s="140" t="s">
        <v>69</v>
      </c>
      <c r="T81" s="140">
        <v>1</v>
      </c>
      <c r="U81" s="140" t="s">
        <v>69</v>
      </c>
      <c r="V81" s="140" t="s">
        <v>69</v>
      </c>
      <c r="W81" s="140" t="s">
        <v>69</v>
      </c>
      <c r="X81" s="140" t="s">
        <v>69</v>
      </c>
      <c r="Y81" s="140" t="s">
        <v>69</v>
      </c>
      <c r="Z81" s="140" t="s">
        <v>69</v>
      </c>
      <c r="AA81" s="140">
        <v>1</v>
      </c>
      <c r="AB81" s="140" t="s">
        <v>69</v>
      </c>
    </row>
    <row r="82" spans="1:28" x14ac:dyDescent="0.25">
      <c r="A82" s="137" t="s">
        <v>140</v>
      </c>
      <c r="B82" s="140">
        <v>3</v>
      </c>
      <c r="C82" s="140">
        <v>3</v>
      </c>
      <c r="D82" s="140">
        <v>0</v>
      </c>
      <c r="E82" s="139" t="s">
        <v>5</v>
      </c>
      <c r="F82" s="139"/>
      <c r="G82" s="139"/>
      <c r="H82" s="140" t="s">
        <v>69</v>
      </c>
      <c r="I82" s="140" t="s">
        <v>69</v>
      </c>
      <c r="J82" s="140" t="s">
        <v>69</v>
      </c>
      <c r="K82" s="140" t="s">
        <v>69</v>
      </c>
      <c r="L82" s="140">
        <v>1</v>
      </c>
      <c r="M82" s="140">
        <v>1</v>
      </c>
      <c r="N82" s="140" t="s">
        <v>69</v>
      </c>
      <c r="O82" s="140" t="s">
        <v>69</v>
      </c>
      <c r="P82" s="140">
        <v>1</v>
      </c>
      <c r="Q82" s="140" t="s">
        <v>69</v>
      </c>
      <c r="R82" s="140" t="s">
        <v>69</v>
      </c>
      <c r="S82" s="140" t="s">
        <v>69</v>
      </c>
      <c r="T82" s="140" t="s">
        <v>69</v>
      </c>
      <c r="U82" s="140" t="s">
        <v>69</v>
      </c>
      <c r="V82" s="140" t="s">
        <v>69</v>
      </c>
      <c r="W82" s="140" t="s">
        <v>69</v>
      </c>
      <c r="X82" s="140" t="s">
        <v>69</v>
      </c>
      <c r="Y82" s="140" t="s">
        <v>69</v>
      </c>
      <c r="Z82" s="140" t="s">
        <v>69</v>
      </c>
      <c r="AA82" s="140" t="s">
        <v>69</v>
      </c>
      <c r="AB82" s="140" t="s">
        <v>69</v>
      </c>
    </row>
    <row r="83" spans="1:28" x14ac:dyDescent="0.25">
      <c r="A83" s="137" t="s">
        <v>137</v>
      </c>
      <c r="B83" s="140">
        <v>1</v>
      </c>
      <c r="C83" s="140">
        <v>1</v>
      </c>
      <c r="D83" s="140">
        <v>0</v>
      </c>
      <c r="E83" s="139" t="s">
        <v>6</v>
      </c>
      <c r="F83" s="139"/>
      <c r="G83" s="139"/>
      <c r="H83" s="140" t="s">
        <v>69</v>
      </c>
      <c r="I83" s="140" t="s">
        <v>69</v>
      </c>
      <c r="J83" s="140">
        <v>1</v>
      </c>
      <c r="K83" s="140" t="s">
        <v>69</v>
      </c>
      <c r="L83" s="140" t="s">
        <v>69</v>
      </c>
      <c r="M83" s="140" t="s">
        <v>69</v>
      </c>
      <c r="N83" s="140" t="s">
        <v>69</v>
      </c>
      <c r="O83" s="140" t="s">
        <v>69</v>
      </c>
      <c r="P83" s="140" t="s">
        <v>69</v>
      </c>
      <c r="Q83" s="140" t="s">
        <v>69</v>
      </c>
      <c r="R83" s="140" t="s">
        <v>69</v>
      </c>
      <c r="S83" s="140" t="s">
        <v>69</v>
      </c>
      <c r="T83" s="140" t="s">
        <v>69</v>
      </c>
      <c r="U83" s="140" t="s">
        <v>69</v>
      </c>
      <c r="V83" s="140" t="s">
        <v>69</v>
      </c>
      <c r="W83" s="140" t="s">
        <v>69</v>
      </c>
      <c r="X83" s="140" t="s">
        <v>69</v>
      </c>
      <c r="Y83" s="140" t="s">
        <v>69</v>
      </c>
      <c r="Z83" s="140" t="s">
        <v>69</v>
      </c>
      <c r="AA83" s="140" t="s">
        <v>69</v>
      </c>
      <c r="AB83" s="140" t="s">
        <v>69</v>
      </c>
    </row>
    <row r="84" spans="1:28" x14ac:dyDescent="0.25">
      <c r="A84" s="137" t="s">
        <v>128</v>
      </c>
      <c r="B84" s="140">
        <v>5</v>
      </c>
      <c r="C84" s="140">
        <v>5</v>
      </c>
      <c r="D84" s="140">
        <v>0</v>
      </c>
      <c r="E84" s="139" t="s">
        <v>6</v>
      </c>
      <c r="F84" s="139"/>
      <c r="G84" s="139"/>
      <c r="H84" s="140">
        <v>1</v>
      </c>
      <c r="I84" s="140" t="s">
        <v>69</v>
      </c>
      <c r="J84" s="140" t="s">
        <v>69</v>
      </c>
      <c r="K84" s="140" t="s">
        <v>69</v>
      </c>
      <c r="L84" s="140" t="s">
        <v>69</v>
      </c>
      <c r="M84" s="140" t="s">
        <v>69</v>
      </c>
      <c r="N84" s="140" t="s">
        <v>69</v>
      </c>
      <c r="O84" s="140" t="s">
        <v>69</v>
      </c>
      <c r="P84" s="140" t="s">
        <v>69</v>
      </c>
      <c r="Q84" s="140" t="s">
        <v>69</v>
      </c>
      <c r="R84" s="140" t="s">
        <v>69</v>
      </c>
      <c r="S84" s="140">
        <v>1</v>
      </c>
      <c r="T84" s="140" t="s">
        <v>69</v>
      </c>
      <c r="U84" s="140" t="s">
        <v>69</v>
      </c>
      <c r="V84" s="140" t="s">
        <v>69</v>
      </c>
      <c r="W84" s="140" t="s">
        <v>69</v>
      </c>
      <c r="X84" s="140" t="s">
        <v>69</v>
      </c>
      <c r="Y84" s="140" t="s">
        <v>69</v>
      </c>
      <c r="Z84" s="140" t="s">
        <v>69</v>
      </c>
      <c r="AA84" s="140" t="s">
        <v>69</v>
      </c>
      <c r="AB84" s="140" t="s">
        <v>69</v>
      </c>
    </row>
    <row r="85" spans="1:28" x14ac:dyDescent="0.25">
      <c r="A85" s="137" t="s">
        <v>193</v>
      </c>
      <c r="B85" s="140">
        <v>2</v>
      </c>
      <c r="C85" s="140">
        <v>2</v>
      </c>
      <c r="D85" s="140">
        <v>0</v>
      </c>
      <c r="E85" s="139" t="s">
        <v>6</v>
      </c>
      <c r="F85" s="139"/>
      <c r="G85" s="139"/>
      <c r="H85" s="140" t="s">
        <v>69</v>
      </c>
      <c r="I85" s="140" t="s">
        <v>69</v>
      </c>
      <c r="J85" s="140" t="s">
        <v>69</v>
      </c>
      <c r="K85" s="140" t="s">
        <v>69</v>
      </c>
      <c r="L85" s="140" t="s">
        <v>69</v>
      </c>
      <c r="M85" s="140" t="s">
        <v>69</v>
      </c>
      <c r="N85" s="140" t="s">
        <v>69</v>
      </c>
      <c r="O85" s="140" t="s">
        <v>69</v>
      </c>
      <c r="P85" s="140" t="s">
        <v>69</v>
      </c>
      <c r="Q85" s="140">
        <v>1</v>
      </c>
      <c r="R85" s="140">
        <v>1</v>
      </c>
      <c r="S85" s="140" t="s">
        <v>69</v>
      </c>
      <c r="T85" s="140" t="s">
        <v>69</v>
      </c>
      <c r="U85" s="140" t="s">
        <v>69</v>
      </c>
      <c r="V85" s="140" t="s">
        <v>69</v>
      </c>
      <c r="W85" s="140" t="s">
        <v>69</v>
      </c>
      <c r="X85" s="140" t="s">
        <v>69</v>
      </c>
      <c r="Y85" s="140" t="s">
        <v>69</v>
      </c>
      <c r="Z85" s="140" t="s">
        <v>69</v>
      </c>
      <c r="AA85" s="140" t="s">
        <v>69</v>
      </c>
      <c r="AB85" s="140" t="s">
        <v>69</v>
      </c>
    </row>
    <row r="86" spans="1:28" x14ac:dyDescent="0.25">
      <c r="A86" s="137" t="s">
        <v>192</v>
      </c>
      <c r="B86" s="140">
        <v>2</v>
      </c>
      <c r="C86" s="140">
        <v>2</v>
      </c>
      <c r="D86" s="140">
        <v>0</v>
      </c>
      <c r="E86" s="139" t="s">
        <v>6</v>
      </c>
      <c r="F86" s="139"/>
      <c r="G86" s="139"/>
      <c r="H86" s="140" t="s">
        <v>69</v>
      </c>
      <c r="I86" s="140" t="s">
        <v>69</v>
      </c>
      <c r="J86" s="140" t="s">
        <v>69</v>
      </c>
      <c r="K86" s="140" t="s">
        <v>69</v>
      </c>
      <c r="L86" s="140" t="s">
        <v>69</v>
      </c>
      <c r="M86" s="140" t="s">
        <v>69</v>
      </c>
      <c r="N86" s="140" t="s">
        <v>69</v>
      </c>
      <c r="O86" s="140" t="s">
        <v>69</v>
      </c>
      <c r="P86" s="140" t="s">
        <v>69</v>
      </c>
      <c r="Q86" s="140">
        <v>1</v>
      </c>
      <c r="R86" s="140">
        <v>1</v>
      </c>
      <c r="S86" s="140" t="s">
        <v>69</v>
      </c>
      <c r="T86" s="140" t="s">
        <v>69</v>
      </c>
      <c r="U86" s="140" t="s">
        <v>69</v>
      </c>
      <c r="V86" s="140" t="s">
        <v>69</v>
      </c>
      <c r="W86" s="140" t="s">
        <v>69</v>
      </c>
      <c r="X86" s="140" t="s">
        <v>69</v>
      </c>
      <c r="Y86" s="140" t="s">
        <v>69</v>
      </c>
      <c r="Z86" s="140" t="s">
        <v>69</v>
      </c>
      <c r="AA86" s="140" t="s">
        <v>69</v>
      </c>
      <c r="AB86" s="140" t="s">
        <v>69</v>
      </c>
    </row>
    <row r="87" spans="1:28" x14ac:dyDescent="0.25">
      <c r="A87" s="137" t="s">
        <v>187</v>
      </c>
      <c r="B87" s="140">
        <v>2</v>
      </c>
      <c r="C87" s="140">
        <v>2</v>
      </c>
      <c r="D87" s="140">
        <v>0</v>
      </c>
      <c r="E87" s="139" t="s">
        <v>6</v>
      </c>
      <c r="F87" s="139"/>
      <c r="G87" s="139"/>
      <c r="H87" s="140" t="s">
        <v>69</v>
      </c>
      <c r="I87" s="140" t="s">
        <v>69</v>
      </c>
      <c r="J87" s="140" t="s">
        <v>69</v>
      </c>
      <c r="K87" s="140" t="s">
        <v>69</v>
      </c>
      <c r="L87" s="140" t="s">
        <v>69</v>
      </c>
      <c r="M87" s="140" t="s">
        <v>69</v>
      </c>
      <c r="N87" s="140" t="s">
        <v>69</v>
      </c>
      <c r="O87" s="140" t="s">
        <v>69</v>
      </c>
      <c r="P87" s="140" t="s">
        <v>69</v>
      </c>
      <c r="Q87" s="140">
        <v>1</v>
      </c>
      <c r="R87" s="140">
        <v>1</v>
      </c>
      <c r="S87" s="140">
        <v>1</v>
      </c>
      <c r="T87" s="140" t="s">
        <v>69</v>
      </c>
      <c r="U87" s="140" t="s">
        <v>69</v>
      </c>
      <c r="V87" s="140" t="s">
        <v>69</v>
      </c>
      <c r="W87" s="140" t="s">
        <v>69</v>
      </c>
      <c r="X87" s="140" t="s">
        <v>69</v>
      </c>
      <c r="Y87" s="140" t="s">
        <v>69</v>
      </c>
      <c r="Z87" s="140" t="s">
        <v>69</v>
      </c>
      <c r="AA87" s="140" t="s">
        <v>69</v>
      </c>
      <c r="AB87" s="140" t="s">
        <v>69</v>
      </c>
    </row>
    <row r="88" spans="1:28" x14ac:dyDescent="0.25">
      <c r="A88" s="137" t="s">
        <v>188</v>
      </c>
      <c r="B88" s="140">
        <v>2</v>
      </c>
      <c r="C88" s="140">
        <v>2</v>
      </c>
      <c r="D88" s="140">
        <v>0</v>
      </c>
      <c r="E88" s="139" t="s">
        <v>6</v>
      </c>
      <c r="F88" s="139"/>
      <c r="G88" s="139"/>
      <c r="H88" s="140" t="s">
        <v>69</v>
      </c>
      <c r="I88" s="140" t="s">
        <v>69</v>
      </c>
      <c r="J88" s="140" t="s">
        <v>69</v>
      </c>
      <c r="K88" s="140" t="s">
        <v>69</v>
      </c>
      <c r="L88" s="140" t="s">
        <v>69</v>
      </c>
      <c r="M88" s="140" t="s">
        <v>69</v>
      </c>
      <c r="N88" s="140" t="s">
        <v>69</v>
      </c>
      <c r="O88" s="140" t="s">
        <v>69</v>
      </c>
      <c r="P88" s="140" t="s">
        <v>69</v>
      </c>
      <c r="Q88" s="140">
        <v>1</v>
      </c>
      <c r="R88" s="140">
        <v>1</v>
      </c>
      <c r="S88" s="140">
        <v>1</v>
      </c>
      <c r="T88" s="140" t="s">
        <v>69</v>
      </c>
      <c r="U88" s="140" t="s">
        <v>69</v>
      </c>
      <c r="V88" s="140" t="s">
        <v>69</v>
      </c>
      <c r="W88" s="140" t="s">
        <v>69</v>
      </c>
      <c r="X88" s="140" t="s">
        <v>69</v>
      </c>
      <c r="Y88" s="140" t="s">
        <v>69</v>
      </c>
      <c r="Z88" s="140" t="s">
        <v>69</v>
      </c>
      <c r="AA88" s="140" t="s">
        <v>69</v>
      </c>
      <c r="AB88" s="140" t="s">
        <v>69</v>
      </c>
    </row>
    <row r="89" spans="1:28" x14ac:dyDescent="0.25">
      <c r="A89" s="137" t="s">
        <v>186</v>
      </c>
      <c r="B89" s="140">
        <v>1</v>
      </c>
      <c r="C89" s="140">
        <v>1</v>
      </c>
      <c r="D89" s="140">
        <v>0</v>
      </c>
      <c r="E89" s="139" t="s">
        <v>6</v>
      </c>
      <c r="F89" s="139"/>
      <c r="G89" s="139"/>
      <c r="H89" s="140" t="s">
        <v>69</v>
      </c>
      <c r="I89" s="140" t="s">
        <v>69</v>
      </c>
      <c r="J89" s="140" t="s">
        <v>69</v>
      </c>
      <c r="K89" s="140" t="s">
        <v>69</v>
      </c>
      <c r="L89" s="140" t="s">
        <v>69</v>
      </c>
      <c r="M89" s="140" t="s">
        <v>69</v>
      </c>
      <c r="N89" s="140" t="s">
        <v>69</v>
      </c>
      <c r="O89" s="140" t="s">
        <v>69</v>
      </c>
      <c r="P89" s="140" t="s">
        <v>69</v>
      </c>
      <c r="Q89" s="140">
        <v>1</v>
      </c>
      <c r="R89" s="140">
        <v>1</v>
      </c>
      <c r="S89" s="140">
        <v>1</v>
      </c>
      <c r="T89" s="140" t="s">
        <v>69</v>
      </c>
      <c r="U89" s="140" t="s">
        <v>69</v>
      </c>
      <c r="V89" s="140" t="s">
        <v>69</v>
      </c>
      <c r="W89" s="140" t="s">
        <v>69</v>
      </c>
      <c r="X89" s="140" t="s">
        <v>69</v>
      </c>
      <c r="Y89" s="140" t="s">
        <v>69</v>
      </c>
      <c r="Z89" s="140" t="s">
        <v>69</v>
      </c>
      <c r="AA89" s="140" t="s">
        <v>69</v>
      </c>
      <c r="AB89" s="140" t="s">
        <v>69</v>
      </c>
    </row>
    <row r="90" spans="1:28" x14ac:dyDescent="0.25">
      <c r="A90" s="137" t="s">
        <v>191</v>
      </c>
      <c r="B90" s="140">
        <v>2</v>
      </c>
      <c r="C90" s="140">
        <v>2</v>
      </c>
      <c r="D90" s="140">
        <v>0</v>
      </c>
      <c r="E90" s="139" t="s">
        <v>6</v>
      </c>
      <c r="F90" s="139"/>
      <c r="G90" s="139"/>
      <c r="H90" s="140" t="s">
        <v>69</v>
      </c>
      <c r="I90" s="140" t="s">
        <v>69</v>
      </c>
      <c r="J90" s="140" t="s">
        <v>69</v>
      </c>
      <c r="K90" s="140" t="s">
        <v>69</v>
      </c>
      <c r="L90" s="140" t="s">
        <v>69</v>
      </c>
      <c r="M90" s="140" t="s">
        <v>69</v>
      </c>
      <c r="N90" s="140" t="s">
        <v>69</v>
      </c>
      <c r="O90" s="140" t="s">
        <v>69</v>
      </c>
      <c r="P90" s="140" t="s">
        <v>69</v>
      </c>
      <c r="Q90" s="140">
        <v>1</v>
      </c>
      <c r="R90" s="140">
        <v>1</v>
      </c>
      <c r="S90" s="140">
        <v>1</v>
      </c>
      <c r="T90" s="140" t="s">
        <v>69</v>
      </c>
      <c r="U90" s="140" t="s">
        <v>69</v>
      </c>
      <c r="V90" s="140" t="s">
        <v>69</v>
      </c>
      <c r="W90" s="140" t="s">
        <v>69</v>
      </c>
      <c r="X90" s="140" t="s">
        <v>69</v>
      </c>
      <c r="Y90" s="140" t="s">
        <v>69</v>
      </c>
      <c r="Z90" s="140" t="s">
        <v>69</v>
      </c>
      <c r="AA90" s="140" t="s">
        <v>69</v>
      </c>
      <c r="AB90" s="140" t="s">
        <v>69</v>
      </c>
    </row>
    <row r="91" spans="1:28" x14ac:dyDescent="0.25">
      <c r="A91" s="137" t="s">
        <v>190</v>
      </c>
      <c r="B91" s="140">
        <v>2</v>
      </c>
      <c r="C91" s="140">
        <v>2</v>
      </c>
      <c r="D91" s="140">
        <v>0</v>
      </c>
      <c r="E91" s="139" t="s">
        <v>6</v>
      </c>
      <c r="F91" s="139"/>
      <c r="G91" s="139"/>
      <c r="H91" s="140" t="s">
        <v>69</v>
      </c>
      <c r="I91" s="140" t="s">
        <v>69</v>
      </c>
      <c r="J91" s="140" t="s">
        <v>69</v>
      </c>
      <c r="K91" s="140" t="s">
        <v>69</v>
      </c>
      <c r="L91" s="140" t="s">
        <v>69</v>
      </c>
      <c r="M91" s="140" t="s">
        <v>69</v>
      </c>
      <c r="N91" s="140" t="s">
        <v>69</v>
      </c>
      <c r="O91" s="140" t="s">
        <v>69</v>
      </c>
      <c r="P91" s="140" t="s">
        <v>69</v>
      </c>
      <c r="Q91" s="140">
        <v>1</v>
      </c>
      <c r="R91" s="140">
        <v>1</v>
      </c>
      <c r="S91" s="140">
        <v>1</v>
      </c>
      <c r="T91" s="140" t="s">
        <v>69</v>
      </c>
      <c r="U91" s="140" t="s">
        <v>69</v>
      </c>
      <c r="V91" s="140" t="s">
        <v>69</v>
      </c>
      <c r="W91" s="140" t="s">
        <v>69</v>
      </c>
      <c r="X91" s="140" t="s">
        <v>69</v>
      </c>
      <c r="Y91" s="140" t="s">
        <v>69</v>
      </c>
      <c r="Z91" s="140" t="s">
        <v>69</v>
      </c>
      <c r="AA91" s="140" t="s">
        <v>69</v>
      </c>
      <c r="AB91" s="140" t="s">
        <v>69</v>
      </c>
    </row>
    <row r="92" spans="1:28" x14ac:dyDescent="0.25">
      <c r="A92" s="137" t="s">
        <v>189</v>
      </c>
      <c r="B92" s="140">
        <v>2</v>
      </c>
      <c r="C92" s="140">
        <v>2</v>
      </c>
      <c r="D92" s="140">
        <v>0</v>
      </c>
      <c r="E92" s="139" t="s">
        <v>6</v>
      </c>
      <c r="F92" s="139"/>
      <c r="G92" s="139"/>
      <c r="H92" s="140" t="s">
        <v>69</v>
      </c>
      <c r="I92" s="140" t="s">
        <v>69</v>
      </c>
      <c r="J92" s="140" t="s">
        <v>69</v>
      </c>
      <c r="K92" s="140" t="s">
        <v>69</v>
      </c>
      <c r="L92" s="140" t="s">
        <v>69</v>
      </c>
      <c r="M92" s="140" t="s">
        <v>69</v>
      </c>
      <c r="N92" s="140" t="s">
        <v>69</v>
      </c>
      <c r="O92" s="140" t="s">
        <v>69</v>
      </c>
      <c r="P92" s="140" t="s">
        <v>69</v>
      </c>
      <c r="Q92" s="140">
        <v>1</v>
      </c>
      <c r="R92" s="140">
        <v>1</v>
      </c>
      <c r="S92" s="140">
        <v>1</v>
      </c>
      <c r="T92" s="140" t="s">
        <v>69</v>
      </c>
      <c r="U92" s="140" t="s">
        <v>69</v>
      </c>
      <c r="V92" s="140" t="s">
        <v>69</v>
      </c>
      <c r="W92" s="140" t="s">
        <v>69</v>
      </c>
      <c r="X92" s="140" t="s">
        <v>69</v>
      </c>
      <c r="Y92" s="140" t="s">
        <v>69</v>
      </c>
      <c r="Z92" s="140" t="s">
        <v>69</v>
      </c>
      <c r="AA92" s="140" t="s">
        <v>69</v>
      </c>
      <c r="AB92" s="140" t="s">
        <v>69</v>
      </c>
    </row>
    <row r="93" spans="1:28" x14ac:dyDescent="0.25">
      <c r="A93" s="137" t="s">
        <v>205</v>
      </c>
      <c r="B93" s="140">
        <v>1.5</v>
      </c>
      <c r="C93" s="140">
        <v>1.5</v>
      </c>
      <c r="D93" s="140">
        <v>0</v>
      </c>
      <c r="E93" s="139" t="s">
        <v>6</v>
      </c>
      <c r="F93" s="139"/>
      <c r="G93" s="139"/>
      <c r="H93" s="140" t="s">
        <v>69</v>
      </c>
      <c r="I93" s="140" t="s">
        <v>69</v>
      </c>
      <c r="J93" s="140" t="s">
        <v>69</v>
      </c>
      <c r="K93" s="140" t="s">
        <v>69</v>
      </c>
      <c r="L93" s="140" t="s">
        <v>69</v>
      </c>
      <c r="M93" s="140" t="s">
        <v>69</v>
      </c>
      <c r="N93" s="140" t="s">
        <v>69</v>
      </c>
      <c r="O93" s="140" t="s">
        <v>69</v>
      </c>
      <c r="P93" s="140" t="s">
        <v>69</v>
      </c>
      <c r="Q93" s="140">
        <v>1</v>
      </c>
      <c r="R93" s="140" t="s">
        <v>69</v>
      </c>
      <c r="S93" s="140" t="s">
        <v>69</v>
      </c>
      <c r="T93" s="140" t="s">
        <v>69</v>
      </c>
      <c r="U93" s="140" t="s">
        <v>69</v>
      </c>
      <c r="V93" s="140" t="s">
        <v>69</v>
      </c>
      <c r="W93" s="140" t="s">
        <v>69</v>
      </c>
      <c r="X93" s="140" t="s">
        <v>69</v>
      </c>
      <c r="Y93" s="140" t="s">
        <v>69</v>
      </c>
      <c r="Z93" s="140" t="s">
        <v>69</v>
      </c>
      <c r="AA93" s="140" t="s">
        <v>69</v>
      </c>
      <c r="AB93" s="140" t="s">
        <v>69</v>
      </c>
    </row>
    <row r="94" spans="1:28" x14ac:dyDescent="0.25">
      <c r="A94" s="137" t="s">
        <v>172</v>
      </c>
      <c r="B94" s="140">
        <v>2</v>
      </c>
      <c r="C94" s="140">
        <v>2</v>
      </c>
      <c r="D94" s="140">
        <v>0</v>
      </c>
      <c r="E94" s="139" t="s">
        <v>5</v>
      </c>
      <c r="F94" s="139"/>
      <c r="G94" s="139"/>
      <c r="H94" s="140" t="s">
        <v>69</v>
      </c>
      <c r="I94" s="140" t="s">
        <v>69</v>
      </c>
      <c r="J94" s="140" t="s">
        <v>69</v>
      </c>
      <c r="K94" s="140" t="s">
        <v>69</v>
      </c>
      <c r="L94" s="140" t="s">
        <v>69</v>
      </c>
      <c r="M94" s="140" t="s">
        <v>69</v>
      </c>
      <c r="N94" s="140" t="s">
        <v>69</v>
      </c>
      <c r="O94" s="140" t="s">
        <v>69</v>
      </c>
      <c r="P94" s="140">
        <v>1</v>
      </c>
      <c r="Q94" s="140" t="s">
        <v>69</v>
      </c>
      <c r="R94" s="140" t="s">
        <v>69</v>
      </c>
      <c r="S94" s="140">
        <v>1</v>
      </c>
      <c r="T94" s="140" t="s">
        <v>69</v>
      </c>
      <c r="U94" s="140" t="s">
        <v>69</v>
      </c>
      <c r="V94" s="140" t="s">
        <v>69</v>
      </c>
      <c r="W94" s="140" t="s">
        <v>69</v>
      </c>
      <c r="X94" s="140" t="s">
        <v>69</v>
      </c>
      <c r="Y94" s="140" t="s">
        <v>69</v>
      </c>
      <c r="Z94" s="140" t="s">
        <v>69</v>
      </c>
      <c r="AA94" s="140" t="s">
        <v>69</v>
      </c>
      <c r="AB94" s="140" t="s">
        <v>69</v>
      </c>
    </row>
    <row r="95" spans="1:28" x14ac:dyDescent="0.25">
      <c r="A95" s="137" t="s">
        <v>148</v>
      </c>
      <c r="B95" s="140">
        <v>4</v>
      </c>
      <c r="C95" s="140">
        <v>4</v>
      </c>
      <c r="D95" s="140">
        <v>0</v>
      </c>
      <c r="E95" s="139" t="s">
        <v>6</v>
      </c>
      <c r="F95" s="139"/>
      <c r="G95" s="139"/>
      <c r="H95" s="140" t="s">
        <v>69</v>
      </c>
      <c r="I95" s="140" t="s">
        <v>69</v>
      </c>
      <c r="J95" s="140" t="s">
        <v>69</v>
      </c>
      <c r="K95" s="140" t="s">
        <v>69</v>
      </c>
      <c r="L95" s="140">
        <v>1</v>
      </c>
      <c r="M95" s="140" t="s">
        <v>69</v>
      </c>
      <c r="N95" s="140" t="s">
        <v>69</v>
      </c>
      <c r="O95" s="140" t="s">
        <v>69</v>
      </c>
      <c r="P95" s="140" t="s">
        <v>69</v>
      </c>
      <c r="Q95" s="140" t="s">
        <v>69</v>
      </c>
      <c r="R95" s="140" t="s">
        <v>69</v>
      </c>
      <c r="S95" s="140" t="s">
        <v>69</v>
      </c>
      <c r="T95" s="140" t="s">
        <v>69</v>
      </c>
      <c r="U95" s="140" t="s">
        <v>69</v>
      </c>
      <c r="V95" s="140" t="s">
        <v>69</v>
      </c>
      <c r="W95" s="140" t="s">
        <v>69</v>
      </c>
      <c r="X95" s="140" t="s">
        <v>69</v>
      </c>
      <c r="Y95" s="140" t="s">
        <v>69</v>
      </c>
      <c r="Z95" s="140" t="s">
        <v>69</v>
      </c>
      <c r="AA95" s="140" t="s">
        <v>69</v>
      </c>
      <c r="AB95" s="140" t="s">
        <v>69</v>
      </c>
    </row>
    <row r="96" spans="1:28" x14ac:dyDescent="0.25">
      <c r="A96" s="137" t="s">
        <v>147</v>
      </c>
      <c r="B96" s="140">
        <v>4</v>
      </c>
      <c r="C96" s="140">
        <v>4</v>
      </c>
      <c r="D96" s="140">
        <v>0</v>
      </c>
      <c r="E96" s="139" t="s">
        <v>5</v>
      </c>
      <c r="F96" s="139"/>
      <c r="G96" s="139"/>
      <c r="H96" s="140" t="s">
        <v>69</v>
      </c>
      <c r="I96" s="140" t="s">
        <v>69</v>
      </c>
      <c r="J96" s="140" t="s">
        <v>69</v>
      </c>
      <c r="K96" s="140" t="s">
        <v>69</v>
      </c>
      <c r="L96" s="140">
        <v>1</v>
      </c>
      <c r="M96" s="140" t="s">
        <v>69</v>
      </c>
      <c r="N96" s="140" t="s">
        <v>69</v>
      </c>
      <c r="O96" s="140" t="s">
        <v>69</v>
      </c>
      <c r="P96" s="140" t="s">
        <v>69</v>
      </c>
      <c r="Q96" s="140" t="s">
        <v>69</v>
      </c>
      <c r="R96" s="140" t="s">
        <v>69</v>
      </c>
      <c r="S96" s="140" t="s">
        <v>69</v>
      </c>
      <c r="T96" s="140" t="s">
        <v>69</v>
      </c>
      <c r="U96" s="140" t="s">
        <v>69</v>
      </c>
      <c r="V96" s="140" t="s">
        <v>69</v>
      </c>
      <c r="W96" s="140" t="s">
        <v>69</v>
      </c>
      <c r="X96" s="140" t="s">
        <v>69</v>
      </c>
      <c r="Y96" s="140" t="s">
        <v>69</v>
      </c>
      <c r="Z96" s="140" t="s">
        <v>69</v>
      </c>
      <c r="AA96" s="140" t="s">
        <v>69</v>
      </c>
      <c r="AB96" s="140" t="s">
        <v>69</v>
      </c>
    </row>
    <row r="97" spans="1:28" x14ac:dyDescent="0.25">
      <c r="A97" s="137" t="s">
        <v>143</v>
      </c>
      <c r="B97" s="140">
        <v>4</v>
      </c>
      <c r="C97" s="140">
        <v>4</v>
      </c>
      <c r="D97" s="140">
        <v>0</v>
      </c>
      <c r="E97" s="139" t="s">
        <v>6</v>
      </c>
      <c r="F97" s="139"/>
      <c r="G97" s="139"/>
      <c r="H97" s="140" t="s">
        <v>69</v>
      </c>
      <c r="I97" s="140" t="s">
        <v>69</v>
      </c>
      <c r="J97" s="140" t="s">
        <v>69</v>
      </c>
      <c r="K97" s="140" t="s">
        <v>69</v>
      </c>
      <c r="L97" s="140">
        <v>1</v>
      </c>
      <c r="M97" s="140" t="s">
        <v>69</v>
      </c>
      <c r="N97" s="140" t="s">
        <v>69</v>
      </c>
      <c r="O97" s="140" t="s">
        <v>69</v>
      </c>
      <c r="P97" s="140" t="s">
        <v>69</v>
      </c>
      <c r="Q97" s="140" t="s">
        <v>69</v>
      </c>
      <c r="R97" s="140" t="s">
        <v>69</v>
      </c>
      <c r="S97" s="140" t="s">
        <v>69</v>
      </c>
      <c r="T97" s="140" t="s">
        <v>69</v>
      </c>
      <c r="U97" s="140" t="s">
        <v>69</v>
      </c>
      <c r="V97" s="140" t="s">
        <v>69</v>
      </c>
      <c r="W97" s="140" t="s">
        <v>69</v>
      </c>
      <c r="X97" s="140" t="s">
        <v>69</v>
      </c>
      <c r="Y97" s="140">
        <v>1</v>
      </c>
      <c r="Z97" s="140" t="s">
        <v>69</v>
      </c>
      <c r="AA97" s="140" t="s">
        <v>69</v>
      </c>
      <c r="AB97" s="140" t="s">
        <v>69</v>
      </c>
    </row>
    <row r="98" spans="1:28" x14ac:dyDescent="0.25">
      <c r="A98" s="137" t="s">
        <v>142</v>
      </c>
      <c r="B98" s="140">
        <v>4</v>
      </c>
      <c r="C98" s="140">
        <v>4</v>
      </c>
      <c r="D98" s="140">
        <v>0</v>
      </c>
      <c r="E98" s="139" t="s">
        <v>6</v>
      </c>
      <c r="F98" s="139"/>
      <c r="G98" s="139"/>
      <c r="H98" s="140" t="s">
        <v>69</v>
      </c>
      <c r="I98" s="140" t="s">
        <v>69</v>
      </c>
      <c r="J98" s="140" t="s">
        <v>69</v>
      </c>
      <c r="K98" s="140" t="s">
        <v>69</v>
      </c>
      <c r="L98" s="140">
        <v>1</v>
      </c>
      <c r="M98" s="140" t="s">
        <v>69</v>
      </c>
      <c r="N98" s="140" t="s">
        <v>69</v>
      </c>
      <c r="O98" s="140" t="s">
        <v>69</v>
      </c>
      <c r="P98" s="140" t="s">
        <v>69</v>
      </c>
      <c r="Q98" s="140" t="s">
        <v>69</v>
      </c>
      <c r="R98" s="140" t="s">
        <v>69</v>
      </c>
      <c r="S98" s="140" t="s">
        <v>69</v>
      </c>
      <c r="T98" s="140" t="s">
        <v>69</v>
      </c>
      <c r="U98" s="140">
        <v>1</v>
      </c>
      <c r="V98" s="140" t="s">
        <v>69</v>
      </c>
      <c r="W98" s="140" t="s">
        <v>69</v>
      </c>
      <c r="X98" s="140" t="s">
        <v>69</v>
      </c>
      <c r="Y98" s="140" t="s">
        <v>69</v>
      </c>
      <c r="Z98" s="140" t="s">
        <v>69</v>
      </c>
      <c r="AA98" s="140" t="s">
        <v>69</v>
      </c>
      <c r="AB98" s="140" t="s">
        <v>69</v>
      </c>
    </row>
    <row r="99" spans="1:28" x14ac:dyDescent="0.25">
      <c r="A99" s="137" t="s">
        <v>149</v>
      </c>
      <c r="B99" s="140">
        <v>3</v>
      </c>
      <c r="C99" s="140">
        <v>3</v>
      </c>
      <c r="D99" s="140">
        <v>0</v>
      </c>
      <c r="E99" s="139" t="s">
        <v>5</v>
      </c>
      <c r="F99" s="139"/>
      <c r="G99" s="139"/>
      <c r="H99" s="140" t="s">
        <v>69</v>
      </c>
      <c r="I99" s="140" t="s">
        <v>69</v>
      </c>
      <c r="J99" s="140" t="s">
        <v>69</v>
      </c>
      <c r="K99" s="140" t="s">
        <v>69</v>
      </c>
      <c r="L99" s="140">
        <v>1</v>
      </c>
      <c r="M99" s="140" t="s">
        <v>69</v>
      </c>
      <c r="N99" s="140" t="s">
        <v>69</v>
      </c>
      <c r="O99" s="140" t="s">
        <v>69</v>
      </c>
      <c r="P99" s="140" t="s">
        <v>69</v>
      </c>
      <c r="Q99" s="140" t="s">
        <v>69</v>
      </c>
      <c r="R99" s="140" t="s">
        <v>69</v>
      </c>
      <c r="S99" s="140" t="s">
        <v>69</v>
      </c>
      <c r="T99" s="140" t="s">
        <v>69</v>
      </c>
      <c r="U99" s="140" t="s">
        <v>69</v>
      </c>
      <c r="V99" s="140" t="s">
        <v>69</v>
      </c>
      <c r="W99" s="140" t="s">
        <v>69</v>
      </c>
      <c r="X99" s="140" t="s">
        <v>69</v>
      </c>
      <c r="Y99" s="140" t="s">
        <v>69</v>
      </c>
      <c r="Z99" s="140" t="s">
        <v>69</v>
      </c>
      <c r="AA99" s="140" t="s">
        <v>69</v>
      </c>
      <c r="AB99" s="140" t="s">
        <v>69</v>
      </c>
    </row>
    <row r="100" spans="1:28" x14ac:dyDescent="0.25">
      <c r="A100" s="137" t="s">
        <v>157</v>
      </c>
      <c r="B100" s="140">
        <v>4</v>
      </c>
      <c r="C100" s="140">
        <v>4</v>
      </c>
      <c r="D100" s="140">
        <v>0</v>
      </c>
      <c r="E100" s="139" t="s">
        <v>6</v>
      </c>
      <c r="F100" s="139"/>
      <c r="G100" s="139"/>
      <c r="H100" s="140" t="s">
        <v>69</v>
      </c>
      <c r="I100" s="140" t="s">
        <v>69</v>
      </c>
      <c r="J100" s="140" t="s">
        <v>69</v>
      </c>
      <c r="K100" s="140" t="s">
        <v>69</v>
      </c>
      <c r="L100" s="140" t="s">
        <v>69</v>
      </c>
      <c r="M100" s="140">
        <v>1</v>
      </c>
      <c r="N100" s="140" t="s">
        <v>69</v>
      </c>
      <c r="O100" s="140" t="s">
        <v>69</v>
      </c>
      <c r="P100" s="140">
        <v>1</v>
      </c>
      <c r="Q100" s="140" t="s">
        <v>69</v>
      </c>
      <c r="R100" s="140" t="s">
        <v>69</v>
      </c>
      <c r="S100" s="140" t="s">
        <v>69</v>
      </c>
      <c r="T100" s="140" t="s">
        <v>69</v>
      </c>
      <c r="U100" s="140" t="s">
        <v>69</v>
      </c>
      <c r="V100" s="140" t="s">
        <v>69</v>
      </c>
      <c r="W100" s="140" t="s">
        <v>69</v>
      </c>
      <c r="X100" s="140" t="s">
        <v>69</v>
      </c>
      <c r="Y100" s="140" t="s">
        <v>69</v>
      </c>
      <c r="Z100" s="140" t="s">
        <v>69</v>
      </c>
      <c r="AA100" s="140" t="s">
        <v>69</v>
      </c>
      <c r="AB100" s="140" t="s">
        <v>69</v>
      </c>
    </row>
    <row r="101" spans="1:28" x14ac:dyDescent="0.25">
      <c r="A101" s="137" t="s">
        <v>158</v>
      </c>
      <c r="B101" s="140">
        <v>4</v>
      </c>
      <c r="C101" s="140">
        <v>4</v>
      </c>
      <c r="D101" s="140">
        <v>0</v>
      </c>
      <c r="E101" s="139" t="s">
        <v>5</v>
      </c>
      <c r="F101" s="139"/>
      <c r="G101" s="139"/>
      <c r="H101" s="140" t="s">
        <v>69</v>
      </c>
      <c r="I101" s="140" t="s">
        <v>69</v>
      </c>
      <c r="J101" s="140" t="s">
        <v>69</v>
      </c>
      <c r="K101" s="140" t="s">
        <v>69</v>
      </c>
      <c r="L101" s="140" t="s">
        <v>69</v>
      </c>
      <c r="M101" s="140">
        <v>1</v>
      </c>
      <c r="N101" s="140" t="s">
        <v>69</v>
      </c>
      <c r="O101" s="140" t="s">
        <v>69</v>
      </c>
      <c r="P101" s="140">
        <v>1</v>
      </c>
      <c r="Q101" s="140" t="s">
        <v>69</v>
      </c>
      <c r="R101" s="140" t="s">
        <v>69</v>
      </c>
      <c r="S101" s="140" t="s">
        <v>69</v>
      </c>
      <c r="T101" s="140" t="s">
        <v>69</v>
      </c>
      <c r="U101" s="140" t="s">
        <v>69</v>
      </c>
      <c r="V101" s="140" t="s">
        <v>69</v>
      </c>
      <c r="W101" s="140" t="s">
        <v>69</v>
      </c>
      <c r="X101" s="140" t="s">
        <v>69</v>
      </c>
      <c r="Y101" s="140" t="s">
        <v>69</v>
      </c>
      <c r="Z101" s="140" t="s">
        <v>69</v>
      </c>
      <c r="AA101" s="140" t="s">
        <v>69</v>
      </c>
      <c r="AB101" s="140" t="s">
        <v>69</v>
      </c>
    </row>
    <row r="102" spans="1:28" x14ac:dyDescent="0.25">
      <c r="A102" s="137" t="s">
        <v>170</v>
      </c>
      <c r="B102" s="140">
        <v>4</v>
      </c>
      <c r="C102" s="140">
        <v>4</v>
      </c>
      <c r="D102" s="140">
        <v>0</v>
      </c>
      <c r="E102" s="139" t="s">
        <v>5</v>
      </c>
      <c r="F102" s="139"/>
      <c r="G102" s="139"/>
      <c r="H102" s="140" t="s">
        <v>69</v>
      </c>
      <c r="I102" s="140" t="s">
        <v>69</v>
      </c>
      <c r="J102" s="140" t="s">
        <v>69</v>
      </c>
      <c r="K102" s="140" t="s">
        <v>69</v>
      </c>
      <c r="L102" s="140" t="s">
        <v>69</v>
      </c>
      <c r="M102" s="140" t="s">
        <v>69</v>
      </c>
      <c r="N102" s="140">
        <v>1</v>
      </c>
      <c r="O102" s="140">
        <v>1</v>
      </c>
      <c r="P102" s="140" t="s">
        <v>69</v>
      </c>
      <c r="Q102" s="140" t="s">
        <v>69</v>
      </c>
      <c r="R102" s="140" t="s">
        <v>69</v>
      </c>
      <c r="S102" s="140" t="s">
        <v>69</v>
      </c>
      <c r="T102" s="140" t="s">
        <v>69</v>
      </c>
      <c r="U102" s="140" t="s">
        <v>69</v>
      </c>
      <c r="V102" s="140" t="s">
        <v>69</v>
      </c>
      <c r="W102" s="140" t="s">
        <v>69</v>
      </c>
      <c r="X102" s="140" t="s">
        <v>69</v>
      </c>
      <c r="Y102" s="140" t="s">
        <v>69</v>
      </c>
      <c r="Z102" s="140" t="s">
        <v>69</v>
      </c>
      <c r="AA102" s="140" t="s">
        <v>69</v>
      </c>
      <c r="AB102" s="140" t="s">
        <v>69</v>
      </c>
    </row>
    <row r="103" spans="1:28" x14ac:dyDescent="0.25">
      <c r="A103" s="137" t="s">
        <v>246</v>
      </c>
      <c r="B103" s="140">
        <v>3</v>
      </c>
      <c r="C103" s="140">
        <v>3</v>
      </c>
      <c r="D103" s="140">
        <v>0</v>
      </c>
      <c r="E103" s="139" t="s">
        <v>6</v>
      </c>
      <c r="F103" s="139"/>
      <c r="G103" s="139"/>
      <c r="H103" s="140" t="s">
        <v>69</v>
      </c>
      <c r="I103" s="140" t="s">
        <v>69</v>
      </c>
      <c r="J103" s="140" t="s">
        <v>69</v>
      </c>
      <c r="K103" s="140" t="s">
        <v>69</v>
      </c>
      <c r="L103" s="140" t="s">
        <v>69</v>
      </c>
      <c r="M103" s="140" t="s">
        <v>69</v>
      </c>
      <c r="N103" s="140" t="s">
        <v>69</v>
      </c>
      <c r="O103" s="140" t="s">
        <v>69</v>
      </c>
      <c r="P103" s="140" t="s">
        <v>69</v>
      </c>
      <c r="Q103" s="140" t="s">
        <v>69</v>
      </c>
      <c r="R103" s="140" t="s">
        <v>69</v>
      </c>
      <c r="S103" s="140" t="s">
        <v>69</v>
      </c>
      <c r="T103" s="140" t="s">
        <v>69</v>
      </c>
      <c r="U103" s="140" t="s">
        <v>69</v>
      </c>
      <c r="V103" s="140" t="s">
        <v>69</v>
      </c>
      <c r="W103" s="140" t="s">
        <v>69</v>
      </c>
      <c r="X103" s="140" t="s">
        <v>69</v>
      </c>
      <c r="Y103" s="140" t="s">
        <v>69</v>
      </c>
      <c r="Z103" s="140" t="s">
        <v>69</v>
      </c>
      <c r="AA103" s="140" t="s">
        <v>69</v>
      </c>
      <c r="AB103" s="140" t="s">
        <v>69</v>
      </c>
    </row>
    <row r="104" spans="1:28" x14ac:dyDescent="0.25">
      <c r="A104" s="137" t="s">
        <v>156</v>
      </c>
      <c r="B104" s="140">
        <v>4</v>
      </c>
      <c r="C104" s="140">
        <v>4</v>
      </c>
      <c r="D104" s="140">
        <v>0</v>
      </c>
      <c r="E104" s="139" t="s">
        <v>6</v>
      </c>
      <c r="F104" s="139"/>
      <c r="G104" s="139"/>
      <c r="H104" s="140" t="s">
        <v>69</v>
      </c>
      <c r="I104" s="140" t="s">
        <v>69</v>
      </c>
      <c r="J104" s="140" t="s">
        <v>69</v>
      </c>
      <c r="K104" s="140" t="s">
        <v>69</v>
      </c>
      <c r="L104" s="140" t="s">
        <v>69</v>
      </c>
      <c r="M104" s="140">
        <v>1</v>
      </c>
      <c r="N104" s="140" t="s">
        <v>69</v>
      </c>
      <c r="O104" s="140" t="s">
        <v>69</v>
      </c>
      <c r="P104" s="140">
        <v>1</v>
      </c>
      <c r="Q104" s="140" t="s">
        <v>69</v>
      </c>
      <c r="R104" s="140" t="s">
        <v>69</v>
      </c>
      <c r="S104" s="140" t="s">
        <v>69</v>
      </c>
      <c r="T104" s="140" t="s">
        <v>69</v>
      </c>
      <c r="U104" s="140" t="s">
        <v>69</v>
      </c>
      <c r="V104" s="140" t="s">
        <v>69</v>
      </c>
      <c r="W104" s="140" t="s">
        <v>69</v>
      </c>
      <c r="X104" s="140" t="s">
        <v>69</v>
      </c>
      <c r="Y104" s="140" t="s">
        <v>69</v>
      </c>
      <c r="Z104" s="140" t="s">
        <v>69</v>
      </c>
      <c r="AA104" s="140" t="s">
        <v>69</v>
      </c>
      <c r="AB104" s="140" t="s">
        <v>69</v>
      </c>
    </row>
    <row r="105" spans="1:28" x14ac:dyDescent="0.25">
      <c r="A105" s="137" t="s">
        <v>155</v>
      </c>
      <c r="B105" s="140">
        <v>2</v>
      </c>
      <c r="C105" s="140">
        <v>2</v>
      </c>
      <c r="D105" s="140">
        <v>0</v>
      </c>
      <c r="E105" s="139" t="s">
        <v>6</v>
      </c>
      <c r="F105" s="139"/>
      <c r="G105" s="139"/>
      <c r="H105" s="140" t="s">
        <v>69</v>
      </c>
      <c r="I105" s="140" t="s">
        <v>69</v>
      </c>
      <c r="J105" s="140" t="s">
        <v>69</v>
      </c>
      <c r="K105" s="140" t="s">
        <v>69</v>
      </c>
      <c r="L105" s="140" t="s">
        <v>69</v>
      </c>
      <c r="M105" s="140">
        <v>1</v>
      </c>
      <c r="N105" s="140" t="s">
        <v>69</v>
      </c>
      <c r="O105" s="140" t="s">
        <v>69</v>
      </c>
      <c r="P105" s="140">
        <v>1</v>
      </c>
      <c r="Q105" s="140" t="s">
        <v>69</v>
      </c>
      <c r="R105" s="140" t="s">
        <v>69</v>
      </c>
      <c r="S105" s="140" t="s">
        <v>69</v>
      </c>
      <c r="T105" s="140" t="s">
        <v>69</v>
      </c>
      <c r="U105" s="140" t="s">
        <v>69</v>
      </c>
      <c r="V105" s="140" t="s">
        <v>69</v>
      </c>
      <c r="W105" s="140" t="s">
        <v>69</v>
      </c>
      <c r="X105" s="140" t="s">
        <v>69</v>
      </c>
      <c r="Y105" s="140" t="s">
        <v>69</v>
      </c>
      <c r="Z105" s="140" t="s">
        <v>69</v>
      </c>
      <c r="AA105" s="140" t="s">
        <v>69</v>
      </c>
      <c r="AB105" s="140" t="s">
        <v>69</v>
      </c>
    </row>
    <row r="106" spans="1:28" x14ac:dyDescent="0.25">
      <c r="A106" s="137" t="s">
        <v>160</v>
      </c>
      <c r="B106" s="140">
        <v>2</v>
      </c>
      <c r="C106" s="140">
        <v>2</v>
      </c>
      <c r="D106" s="140">
        <v>0</v>
      </c>
      <c r="E106" s="139" t="s">
        <v>5</v>
      </c>
      <c r="F106" s="139"/>
      <c r="G106" s="139"/>
      <c r="H106" s="140" t="s">
        <v>69</v>
      </c>
      <c r="I106" s="140" t="s">
        <v>69</v>
      </c>
      <c r="J106" s="140" t="s">
        <v>69</v>
      </c>
      <c r="K106" s="140" t="s">
        <v>69</v>
      </c>
      <c r="L106" s="140" t="s">
        <v>69</v>
      </c>
      <c r="M106" s="140">
        <v>1</v>
      </c>
      <c r="N106" s="140" t="s">
        <v>69</v>
      </c>
      <c r="O106" s="140" t="s">
        <v>69</v>
      </c>
      <c r="P106" s="140">
        <v>1</v>
      </c>
      <c r="Q106" s="140" t="s">
        <v>69</v>
      </c>
      <c r="R106" s="140" t="s">
        <v>69</v>
      </c>
      <c r="S106" s="140" t="s">
        <v>69</v>
      </c>
      <c r="T106" s="140" t="s">
        <v>69</v>
      </c>
      <c r="U106" s="140" t="s">
        <v>69</v>
      </c>
      <c r="V106" s="140" t="s">
        <v>69</v>
      </c>
      <c r="W106" s="140" t="s">
        <v>69</v>
      </c>
      <c r="X106" s="140" t="s">
        <v>69</v>
      </c>
      <c r="Y106" s="140" t="s">
        <v>69</v>
      </c>
      <c r="Z106" s="140" t="s">
        <v>69</v>
      </c>
      <c r="AA106" s="140" t="s">
        <v>69</v>
      </c>
      <c r="AB106" s="140" t="s">
        <v>69</v>
      </c>
    </row>
    <row r="107" spans="1:28" x14ac:dyDescent="0.25">
      <c r="A107" s="137" t="s">
        <v>154</v>
      </c>
      <c r="B107" s="140">
        <v>4</v>
      </c>
      <c r="C107" s="140">
        <v>4</v>
      </c>
      <c r="D107" s="140">
        <v>0</v>
      </c>
      <c r="E107" s="139" t="s">
        <v>6</v>
      </c>
      <c r="F107" s="139"/>
      <c r="G107" s="139"/>
      <c r="H107" s="140" t="s">
        <v>69</v>
      </c>
      <c r="I107" s="140" t="s">
        <v>69</v>
      </c>
      <c r="J107" s="140" t="s">
        <v>69</v>
      </c>
      <c r="K107" s="140" t="s">
        <v>69</v>
      </c>
      <c r="L107" s="140" t="s">
        <v>69</v>
      </c>
      <c r="M107" s="140">
        <v>1</v>
      </c>
      <c r="N107" s="140" t="s">
        <v>69</v>
      </c>
      <c r="O107" s="140" t="s">
        <v>69</v>
      </c>
      <c r="P107" s="140">
        <v>1</v>
      </c>
      <c r="Q107" s="140" t="s">
        <v>69</v>
      </c>
      <c r="R107" s="140" t="s">
        <v>69</v>
      </c>
      <c r="S107" s="140" t="s">
        <v>69</v>
      </c>
      <c r="T107" s="140" t="s">
        <v>69</v>
      </c>
      <c r="U107" s="140" t="s">
        <v>69</v>
      </c>
      <c r="V107" s="140" t="s">
        <v>69</v>
      </c>
      <c r="W107" s="140" t="s">
        <v>69</v>
      </c>
      <c r="X107" s="140" t="s">
        <v>69</v>
      </c>
      <c r="Y107" s="140" t="s">
        <v>69</v>
      </c>
      <c r="Z107" s="140" t="s">
        <v>69</v>
      </c>
      <c r="AA107" s="140" t="s">
        <v>69</v>
      </c>
      <c r="AB107" s="140" t="s">
        <v>69</v>
      </c>
    </row>
    <row r="108" spans="1:28" x14ac:dyDescent="0.25">
      <c r="A108" s="137" t="s">
        <v>151</v>
      </c>
      <c r="B108" s="140">
        <v>4</v>
      </c>
      <c r="C108" s="140">
        <v>4</v>
      </c>
      <c r="D108" s="140">
        <v>0</v>
      </c>
      <c r="E108" s="139" t="s">
        <v>5</v>
      </c>
      <c r="F108" s="139"/>
      <c r="G108" s="139"/>
      <c r="H108" s="140" t="s">
        <v>69</v>
      </c>
      <c r="I108" s="140" t="s">
        <v>69</v>
      </c>
      <c r="J108" s="140" t="s">
        <v>69</v>
      </c>
      <c r="K108" s="140" t="s">
        <v>69</v>
      </c>
      <c r="L108" s="140" t="s">
        <v>69</v>
      </c>
      <c r="M108" s="140">
        <v>1</v>
      </c>
      <c r="N108" s="140" t="s">
        <v>69</v>
      </c>
      <c r="O108" s="140" t="s">
        <v>69</v>
      </c>
      <c r="P108" s="140">
        <v>1</v>
      </c>
      <c r="Q108" s="140">
        <v>1</v>
      </c>
      <c r="R108" s="140" t="s">
        <v>69</v>
      </c>
      <c r="S108" s="140" t="s">
        <v>69</v>
      </c>
      <c r="T108" s="140" t="s">
        <v>69</v>
      </c>
      <c r="U108" s="140" t="s">
        <v>69</v>
      </c>
      <c r="V108" s="140" t="s">
        <v>69</v>
      </c>
      <c r="W108" s="140" t="s">
        <v>69</v>
      </c>
      <c r="X108" s="140" t="s">
        <v>69</v>
      </c>
      <c r="Y108" s="140" t="s">
        <v>69</v>
      </c>
      <c r="Z108" s="140" t="s">
        <v>69</v>
      </c>
      <c r="AA108" s="140" t="s">
        <v>69</v>
      </c>
      <c r="AB108" s="140" t="s">
        <v>69</v>
      </c>
    </row>
    <row r="109" spans="1:28" x14ac:dyDescent="0.25">
      <c r="A109" s="137" t="s">
        <v>150</v>
      </c>
      <c r="B109" s="140">
        <v>4</v>
      </c>
      <c r="C109" s="140">
        <v>4</v>
      </c>
      <c r="D109" s="140">
        <v>0</v>
      </c>
      <c r="E109" s="139" t="s">
        <v>6</v>
      </c>
      <c r="F109" s="139"/>
      <c r="G109" s="139"/>
      <c r="H109" s="140" t="s">
        <v>69</v>
      </c>
      <c r="I109" s="140" t="s">
        <v>69</v>
      </c>
      <c r="J109" s="140" t="s">
        <v>69</v>
      </c>
      <c r="K109" s="140" t="s">
        <v>69</v>
      </c>
      <c r="L109" s="140" t="s">
        <v>69</v>
      </c>
      <c r="M109" s="140">
        <v>1</v>
      </c>
      <c r="N109" s="140">
        <v>1</v>
      </c>
      <c r="O109" s="140">
        <v>1</v>
      </c>
      <c r="P109" s="140">
        <v>1</v>
      </c>
      <c r="Q109" s="140" t="s">
        <v>69</v>
      </c>
      <c r="R109" s="140" t="s">
        <v>69</v>
      </c>
      <c r="S109" s="140" t="s">
        <v>69</v>
      </c>
      <c r="T109" s="140" t="s">
        <v>69</v>
      </c>
      <c r="U109" s="140" t="s">
        <v>69</v>
      </c>
      <c r="V109" s="140" t="s">
        <v>69</v>
      </c>
      <c r="W109" s="140" t="s">
        <v>69</v>
      </c>
      <c r="X109" s="140" t="s">
        <v>69</v>
      </c>
      <c r="Y109" s="140" t="s">
        <v>69</v>
      </c>
      <c r="Z109" s="140" t="s">
        <v>69</v>
      </c>
      <c r="AA109" s="140" t="s">
        <v>69</v>
      </c>
      <c r="AB109" s="140" t="s">
        <v>69</v>
      </c>
    </row>
    <row r="110" spans="1:28" x14ac:dyDescent="0.25">
      <c r="A110" s="137" t="s">
        <v>350</v>
      </c>
      <c r="B110" s="140">
        <v>0</v>
      </c>
      <c r="C110" s="140">
        <v>0</v>
      </c>
      <c r="D110" s="140">
        <v>0</v>
      </c>
      <c r="E110" s="139" t="s">
        <v>5</v>
      </c>
      <c r="F110" s="139"/>
      <c r="G110" s="139"/>
      <c r="H110" s="140" t="s">
        <v>69</v>
      </c>
      <c r="I110" s="140" t="s">
        <v>69</v>
      </c>
      <c r="J110" s="140" t="s">
        <v>69</v>
      </c>
      <c r="K110" s="140" t="s">
        <v>69</v>
      </c>
      <c r="L110" s="140" t="s">
        <v>69</v>
      </c>
      <c r="M110" s="140">
        <v>1</v>
      </c>
      <c r="N110" s="140" t="s">
        <v>69</v>
      </c>
      <c r="O110" s="140" t="s">
        <v>69</v>
      </c>
      <c r="P110" s="140">
        <v>1</v>
      </c>
      <c r="Q110" s="140">
        <v>1</v>
      </c>
      <c r="R110" s="140" t="s">
        <v>69</v>
      </c>
      <c r="S110" s="140" t="s">
        <v>69</v>
      </c>
      <c r="T110" s="140" t="s">
        <v>69</v>
      </c>
      <c r="U110" s="140" t="s">
        <v>69</v>
      </c>
      <c r="V110" s="140" t="s">
        <v>69</v>
      </c>
      <c r="W110" s="140" t="s">
        <v>69</v>
      </c>
      <c r="X110" s="140" t="s">
        <v>69</v>
      </c>
      <c r="Y110" s="140" t="s">
        <v>69</v>
      </c>
      <c r="Z110" s="140" t="s">
        <v>69</v>
      </c>
      <c r="AA110" s="140" t="s">
        <v>69</v>
      </c>
      <c r="AB110" s="140" t="s">
        <v>69</v>
      </c>
    </row>
    <row r="111" spans="1:28" x14ac:dyDescent="0.25">
      <c r="A111" s="137" t="s">
        <v>163</v>
      </c>
      <c r="B111" s="140">
        <v>4</v>
      </c>
      <c r="C111" s="140">
        <v>4</v>
      </c>
      <c r="D111" s="140">
        <v>0</v>
      </c>
      <c r="E111" s="139" t="s">
        <v>5</v>
      </c>
      <c r="F111" s="139"/>
      <c r="G111" s="139"/>
      <c r="H111" s="140" t="s">
        <v>69</v>
      </c>
      <c r="I111" s="140" t="s">
        <v>69</v>
      </c>
      <c r="J111" s="140" t="s">
        <v>69</v>
      </c>
      <c r="K111" s="140" t="s">
        <v>69</v>
      </c>
      <c r="L111" s="140" t="s">
        <v>69</v>
      </c>
      <c r="M111" s="140" t="s">
        <v>69</v>
      </c>
      <c r="N111" s="140">
        <v>1</v>
      </c>
      <c r="O111" s="140">
        <v>1</v>
      </c>
      <c r="P111" s="140" t="s">
        <v>69</v>
      </c>
      <c r="Q111" s="140" t="s">
        <v>69</v>
      </c>
      <c r="R111" s="140" t="s">
        <v>69</v>
      </c>
      <c r="S111" s="140">
        <v>1</v>
      </c>
      <c r="T111" s="140" t="s">
        <v>69</v>
      </c>
      <c r="U111" s="140" t="s">
        <v>69</v>
      </c>
      <c r="V111" s="140" t="s">
        <v>69</v>
      </c>
      <c r="W111" s="140" t="s">
        <v>69</v>
      </c>
      <c r="X111" s="140" t="s">
        <v>69</v>
      </c>
      <c r="Y111" s="140" t="s">
        <v>69</v>
      </c>
      <c r="Z111" s="140" t="s">
        <v>69</v>
      </c>
      <c r="AA111" s="140" t="s">
        <v>69</v>
      </c>
      <c r="AB111" s="140" t="s">
        <v>69</v>
      </c>
    </row>
    <row r="112" spans="1:28" x14ac:dyDescent="0.25">
      <c r="A112" s="137" t="s">
        <v>164</v>
      </c>
      <c r="B112" s="140">
        <v>4</v>
      </c>
      <c r="C112" s="140">
        <v>4</v>
      </c>
      <c r="D112" s="140">
        <v>0</v>
      </c>
      <c r="E112" s="139" t="s">
        <v>5</v>
      </c>
      <c r="F112" s="139"/>
      <c r="G112" s="139"/>
      <c r="H112" s="140" t="s">
        <v>69</v>
      </c>
      <c r="I112" s="140" t="s">
        <v>69</v>
      </c>
      <c r="J112" s="140" t="s">
        <v>69</v>
      </c>
      <c r="K112" s="140" t="s">
        <v>69</v>
      </c>
      <c r="L112" s="140" t="s">
        <v>69</v>
      </c>
      <c r="M112" s="140" t="s">
        <v>69</v>
      </c>
      <c r="N112" s="140">
        <v>1</v>
      </c>
      <c r="O112" s="140">
        <v>1</v>
      </c>
      <c r="P112" s="140" t="s">
        <v>69</v>
      </c>
      <c r="Q112" s="140" t="s">
        <v>69</v>
      </c>
      <c r="R112" s="140" t="s">
        <v>69</v>
      </c>
      <c r="S112" s="140">
        <v>1</v>
      </c>
      <c r="T112" s="140" t="s">
        <v>69</v>
      </c>
      <c r="U112" s="140" t="s">
        <v>69</v>
      </c>
      <c r="V112" s="140" t="s">
        <v>69</v>
      </c>
      <c r="W112" s="140" t="s">
        <v>69</v>
      </c>
      <c r="X112" s="140" t="s">
        <v>69</v>
      </c>
      <c r="Y112" s="140" t="s">
        <v>69</v>
      </c>
      <c r="Z112" s="140" t="s">
        <v>69</v>
      </c>
      <c r="AA112" s="140" t="s">
        <v>69</v>
      </c>
      <c r="AB112" s="140" t="s">
        <v>69</v>
      </c>
    </row>
    <row r="113" spans="1:28" x14ac:dyDescent="0.25">
      <c r="A113" s="137" t="s">
        <v>169</v>
      </c>
      <c r="B113" s="140">
        <v>3</v>
      </c>
      <c r="C113" s="140">
        <v>3</v>
      </c>
      <c r="D113" s="140">
        <v>0</v>
      </c>
      <c r="E113" s="139" t="s">
        <v>5</v>
      </c>
      <c r="F113" s="139"/>
      <c r="G113" s="139"/>
      <c r="H113" s="140" t="s">
        <v>69</v>
      </c>
      <c r="I113" s="140" t="s">
        <v>69</v>
      </c>
      <c r="J113" s="140" t="s">
        <v>69</v>
      </c>
      <c r="K113" s="140" t="s">
        <v>69</v>
      </c>
      <c r="L113" s="140" t="s">
        <v>69</v>
      </c>
      <c r="M113" s="140" t="s">
        <v>69</v>
      </c>
      <c r="N113" s="140">
        <v>1</v>
      </c>
      <c r="O113" s="140">
        <v>1</v>
      </c>
      <c r="P113" s="140" t="s">
        <v>69</v>
      </c>
      <c r="Q113" s="140" t="s">
        <v>69</v>
      </c>
      <c r="R113" s="140" t="s">
        <v>69</v>
      </c>
      <c r="S113" s="140" t="s">
        <v>69</v>
      </c>
      <c r="T113" s="140" t="s">
        <v>69</v>
      </c>
      <c r="U113" s="140" t="s">
        <v>69</v>
      </c>
      <c r="V113" s="140" t="s">
        <v>69</v>
      </c>
      <c r="W113" s="140" t="s">
        <v>69</v>
      </c>
      <c r="X113" s="140" t="s">
        <v>69</v>
      </c>
      <c r="Y113" s="140" t="s">
        <v>69</v>
      </c>
      <c r="Z113" s="140" t="s">
        <v>69</v>
      </c>
      <c r="AA113" s="140" t="s">
        <v>69</v>
      </c>
      <c r="AB113" s="140" t="s">
        <v>69</v>
      </c>
    </row>
    <row r="114" spans="1:28" x14ac:dyDescent="0.25">
      <c r="A114" s="137" t="s">
        <v>139</v>
      </c>
      <c r="B114" s="140">
        <v>1</v>
      </c>
      <c r="C114" s="140">
        <v>1</v>
      </c>
      <c r="D114" s="140">
        <v>0</v>
      </c>
      <c r="E114" s="139" t="s">
        <v>6</v>
      </c>
      <c r="F114" s="139"/>
      <c r="G114" s="139"/>
      <c r="H114" s="140" t="s">
        <v>69</v>
      </c>
      <c r="I114" s="140" t="s">
        <v>69</v>
      </c>
      <c r="J114" s="140" t="s">
        <v>69</v>
      </c>
      <c r="K114" s="140">
        <v>1</v>
      </c>
      <c r="L114" s="140" t="s">
        <v>69</v>
      </c>
      <c r="M114" s="140" t="s">
        <v>69</v>
      </c>
      <c r="N114" s="140" t="s">
        <v>69</v>
      </c>
      <c r="O114" s="140" t="s">
        <v>69</v>
      </c>
      <c r="P114" s="140" t="s">
        <v>69</v>
      </c>
      <c r="Q114" s="140" t="s">
        <v>69</v>
      </c>
      <c r="R114" s="140" t="s">
        <v>69</v>
      </c>
      <c r="S114" s="140" t="s">
        <v>69</v>
      </c>
      <c r="T114" s="140" t="s">
        <v>69</v>
      </c>
      <c r="U114" s="140" t="s">
        <v>69</v>
      </c>
      <c r="V114" s="140" t="s">
        <v>69</v>
      </c>
      <c r="W114" s="140" t="s">
        <v>69</v>
      </c>
      <c r="X114" s="140" t="s">
        <v>69</v>
      </c>
      <c r="Y114" s="140" t="s">
        <v>69</v>
      </c>
      <c r="Z114" s="140" t="s">
        <v>69</v>
      </c>
      <c r="AA114" s="140" t="s">
        <v>69</v>
      </c>
      <c r="AB114" s="140" t="s">
        <v>69</v>
      </c>
    </row>
    <row r="115" spans="1:28" x14ac:dyDescent="0.25">
      <c r="A115" s="137" t="s">
        <v>135</v>
      </c>
      <c r="B115" s="140">
        <v>0</v>
      </c>
      <c r="C115" s="140">
        <v>0</v>
      </c>
      <c r="D115" s="140">
        <v>0</v>
      </c>
      <c r="E115" s="139" t="s">
        <v>5</v>
      </c>
      <c r="F115" s="139"/>
      <c r="G115" s="139"/>
      <c r="H115" s="140" t="s">
        <v>69</v>
      </c>
      <c r="I115" s="140" t="s">
        <v>69</v>
      </c>
      <c r="J115" s="140">
        <v>1</v>
      </c>
      <c r="K115" s="140" t="s">
        <v>69</v>
      </c>
      <c r="L115" s="140" t="s">
        <v>69</v>
      </c>
      <c r="M115" s="140" t="s">
        <v>69</v>
      </c>
      <c r="N115" s="140" t="s">
        <v>69</v>
      </c>
      <c r="O115" s="140" t="s">
        <v>69</v>
      </c>
      <c r="P115" s="140" t="s">
        <v>69</v>
      </c>
      <c r="Q115" s="140" t="s">
        <v>69</v>
      </c>
      <c r="R115" s="140" t="s">
        <v>69</v>
      </c>
      <c r="S115" s="140" t="s">
        <v>69</v>
      </c>
      <c r="T115" s="140" t="s">
        <v>69</v>
      </c>
      <c r="U115" s="140" t="s">
        <v>69</v>
      </c>
      <c r="V115" s="140" t="s">
        <v>69</v>
      </c>
      <c r="W115" s="140" t="s">
        <v>69</v>
      </c>
      <c r="X115" s="140" t="s">
        <v>69</v>
      </c>
      <c r="Y115" s="140" t="s">
        <v>69</v>
      </c>
      <c r="Z115" s="140" t="s">
        <v>69</v>
      </c>
      <c r="AA115" s="140" t="s">
        <v>69</v>
      </c>
      <c r="AB115" s="140" t="s">
        <v>69</v>
      </c>
    </row>
    <row r="116" spans="1:28" x14ac:dyDescent="0.25">
      <c r="A116" s="137" t="s">
        <v>136</v>
      </c>
      <c r="B116" s="140">
        <v>0</v>
      </c>
      <c r="C116" s="140">
        <v>0</v>
      </c>
      <c r="D116" s="140">
        <v>0</v>
      </c>
      <c r="E116" s="139" t="s">
        <v>8</v>
      </c>
      <c r="F116" s="139"/>
      <c r="G116" s="139"/>
      <c r="H116" s="140" t="s">
        <v>69</v>
      </c>
      <c r="I116" s="140" t="s">
        <v>69</v>
      </c>
      <c r="J116" s="140">
        <v>0</v>
      </c>
      <c r="K116" s="140" t="s">
        <v>69</v>
      </c>
      <c r="L116" s="140" t="s">
        <v>69</v>
      </c>
      <c r="M116" s="140" t="s">
        <v>69</v>
      </c>
      <c r="N116" s="140" t="s">
        <v>69</v>
      </c>
      <c r="O116" s="140" t="s">
        <v>69</v>
      </c>
      <c r="P116" s="140" t="s">
        <v>69</v>
      </c>
      <c r="Q116" s="140" t="s">
        <v>69</v>
      </c>
      <c r="R116" s="140" t="s">
        <v>69</v>
      </c>
      <c r="S116" s="140" t="s">
        <v>69</v>
      </c>
      <c r="T116" s="140" t="s">
        <v>69</v>
      </c>
      <c r="U116" s="140" t="s">
        <v>69</v>
      </c>
      <c r="V116" s="140" t="s">
        <v>69</v>
      </c>
      <c r="W116" s="140" t="s">
        <v>69</v>
      </c>
      <c r="X116" s="140" t="s">
        <v>69</v>
      </c>
      <c r="Y116" s="140" t="s">
        <v>69</v>
      </c>
      <c r="Z116" s="140" t="s">
        <v>69</v>
      </c>
      <c r="AA116" s="140" t="s">
        <v>69</v>
      </c>
      <c r="AB116" s="140" t="s">
        <v>69</v>
      </c>
    </row>
    <row r="117" spans="1:28" x14ac:dyDescent="0.25">
      <c r="A117" s="137" t="s">
        <v>130</v>
      </c>
      <c r="B117" s="140">
        <v>1</v>
      </c>
      <c r="C117" s="140">
        <v>1</v>
      </c>
      <c r="D117" s="140">
        <v>0</v>
      </c>
      <c r="E117" s="139" t="s">
        <v>6</v>
      </c>
      <c r="F117" s="139"/>
      <c r="G117" s="139"/>
      <c r="H117" s="140">
        <v>1</v>
      </c>
      <c r="I117" s="140" t="s">
        <v>69</v>
      </c>
      <c r="J117" s="140" t="s">
        <v>69</v>
      </c>
      <c r="K117" s="140" t="s">
        <v>69</v>
      </c>
      <c r="L117" s="140" t="s">
        <v>69</v>
      </c>
      <c r="M117" s="140" t="s">
        <v>69</v>
      </c>
      <c r="N117" s="140" t="s">
        <v>69</v>
      </c>
      <c r="O117" s="140" t="s">
        <v>69</v>
      </c>
      <c r="P117" s="140" t="s">
        <v>69</v>
      </c>
      <c r="Q117" s="140" t="s">
        <v>69</v>
      </c>
      <c r="R117" s="140" t="s">
        <v>69</v>
      </c>
      <c r="S117" s="140" t="s">
        <v>69</v>
      </c>
      <c r="T117" s="140" t="s">
        <v>69</v>
      </c>
      <c r="U117" s="140" t="s">
        <v>69</v>
      </c>
      <c r="V117" s="140" t="s">
        <v>69</v>
      </c>
      <c r="W117" s="140" t="s">
        <v>69</v>
      </c>
      <c r="X117" s="140" t="s">
        <v>69</v>
      </c>
      <c r="Y117" s="140" t="s">
        <v>69</v>
      </c>
      <c r="Z117" s="140" t="s">
        <v>69</v>
      </c>
      <c r="AA117" s="140" t="s">
        <v>69</v>
      </c>
      <c r="AB117" s="140" t="s">
        <v>69</v>
      </c>
    </row>
    <row r="118" spans="1:28" x14ac:dyDescent="0.25">
      <c r="A118" s="137" t="s">
        <v>131</v>
      </c>
      <c r="B118" s="140">
        <v>4</v>
      </c>
      <c r="C118" s="140">
        <v>4</v>
      </c>
      <c r="D118" s="140">
        <v>0</v>
      </c>
      <c r="E118" s="139" t="s">
        <v>5</v>
      </c>
      <c r="F118" s="139"/>
      <c r="G118" s="139"/>
      <c r="H118" s="140">
        <v>1</v>
      </c>
      <c r="I118" s="140" t="s">
        <v>69</v>
      </c>
      <c r="J118" s="140" t="s">
        <v>69</v>
      </c>
      <c r="K118" s="140" t="s">
        <v>69</v>
      </c>
      <c r="L118" s="140" t="s">
        <v>69</v>
      </c>
      <c r="M118" s="140" t="s">
        <v>69</v>
      </c>
      <c r="N118" s="140" t="s">
        <v>69</v>
      </c>
      <c r="O118" s="140" t="s">
        <v>69</v>
      </c>
      <c r="P118" s="140" t="s">
        <v>69</v>
      </c>
      <c r="Q118" s="140" t="s">
        <v>69</v>
      </c>
      <c r="R118" s="140" t="s">
        <v>69</v>
      </c>
      <c r="S118" s="140" t="s">
        <v>69</v>
      </c>
      <c r="T118" s="140" t="s">
        <v>69</v>
      </c>
      <c r="U118" s="140" t="s">
        <v>69</v>
      </c>
      <c r="V118" s="140" t="s">
        <v>69</v>
      </c>
      <c r="W118" s="140" t="s">
        <v>69</v>
      </c>
      <c r="X118" s="140" t="s">
        <v>69</v>
      </c>
      <c r="Y118" s="140" t="s">
        <v>69</v>
      </c>
      <c r="Z118" s="140" t="s">
        <v>69</v>
      </c>
      <c r="AA118" s="140" t="s">
        <v>69</v>
      </c>
      <c r="AB118" s="140" t="s">
        <v>69</v>
      </c>
    </row>
    <row r="119" spans="1:28" x14ac:dyDescent="0.25">
      <c r="A119" s="137" t="s">
        <v>134</v>
      </c>
      <c r="B119" s="140">
        <v>1</v>
      </c>
      <c r="C119" s="140">
        <v>1</v>
      </c>
      <c r="D119" s="140">
        <v>0</v>
      </c>
      <c r="E119" s="139" t="s">
        <v>5</v>
      </c>
      <c r="F119" s="139"/>
      <c r="G119" s="139"/>
      <c r="H119" s="140" t="s">
        <v>69</v>
      </c>
      <c r="I119" s="140" t="s">
        <v>69</v>
      </c>
      <c r="J119" s="140">
        <v>1</v>
      </c>
      <c r="K119" s="140" t="s">
        <v>69</v>
      </c>
      <c r="L119" s="140" t="s">
        <v>69</v>
      </c>
      <c r="M119" s="140" t="s">
        <v>69</v>
      </c>
      <c r="N119" s="140" t="s">
        <v>69</v>
      </c>
      <c r="O119" s="140" t="s">
        <v>69</v>
      </c>
      <c r="P119" s="140" t="s">
        <v>69</v>
      </c>
      <c r="Q119" s="140" t="s">
        <v>69</v>
      </c>
      <c r="R119" s="140" t="s">
        <v>69</v>
      </c>
      <c r="S119" s="140" t="s">
        <v>69</v>
      </c>
      <c r="T119" s="140" t="s">
        <v>69</v>
      </c>
      <c r="U119" s="140" t="s">
        <v>69</v>
      </c>
      <c r="V119" s="140" t="s">
        <v>69</v>
      </c>
      <c r="W119" s="140" t="s">
        <v>69</v>
      </c>
      <c r="X119" s="140">
        <v>1</v>
      </c>
      <c r="Y119" s="140" t="s">
        <v>69</v>
      </c>
      <c r="Z119" s="140" t="s">
        <v>69</v>
      </c>
      <c r="AA119" s="140" t="s">
        <v>69</v>
      </c>
      <c r="AB119" s="140" t="s">
        <v>69</v>
      </c>
    </row>
    <row r="120" spans="1:28" x14ac:dyDescent="0.25">
      <c r="A120" s="137" t="s">
        <v>138</v>
      </c>
      <c r="B120" s="140">
        <v>0</v>
      </c>
      <c r="C120" s="140">
        <v>1</v>
      </c>
      <c r="D120" s="140">
        <v>0</v>
      </c>
      <c r="E120" s="139" t="s">
        <v>8</v>
      </c>
      <c r="F120" s="139"/>
      <c r="G120" s="139"/>
      <c r="H120" s="140" t="s">
        <v>69</v>
      </c>
      <c r="I120" s="140" t="s">
        <v>69</v>
      </c>
      <c r="J120" s="140">
        <v>0</v>
      </c>
      <c r="K120" s="140" t="s">
        <v>69</v>
      </c>
      <c r="L120" s="140" t="s">
        <v>69</v>
      </c>
      <c r="M120" s="140" t="s">
        <v>69</v>
      </c>
      <c r="N120" s="140" t="s">
        <v>69</v>
      </c>
      <c r="O120" s="140" t="s">
        <v>69</v>
      </c>
      <c r="P120" s="140" t="s">
        <v>69</v>
      </c>
      <c r="Q120" s="140" t="s">
        <v>69</v>
      </c>
      <c r="R120" s="140" t="s">
        <v>69</v>
      </c>
      <c r="S120" s="140" t="s">
        <v>69</v>
      </c>
      <c r="T120" s="140" t="s">
        <v>69</v>
      </c>
      <c r="U120" s="140" t="s">
        <v>69</v>
      </c>
      <c r="V120" s="140" t="s">
        <v>69</v>
      </c>
      <c r="W120" s="140" t="s">
        <v>69</v>
      </c>
      <c r="X120" s="140" t="s">
        <v>69</v>
      </c>
      <c r="Y120" s="140" t="s">
        <v>69</v>
      </c>
      <c r="Z120" s="140" t="s">
        <v>69</v>
      </c>
      <c r="AA120" s="140" t="s">
        <v>69</v>
      </c>
      <c r="AB120" s="140" t="s">
        <v>69</v>
      </c>
    </row>
    <row r="121" spans="1:28" x14ac:dyDescent="0.25">
      <c r="A121" s="137" t="s">
        <v>171</v>
      </c>
      <c r="B121" s="140">
        <v>4</v>
      </c>
      <c r="C121" s="140">
        <v>0</v>
      </c>
      <c r="D121" s="140">
        <v>0</v>
      </c>
      <c r="E121" s="139" t="s">
        <v>6</v>
      </c>
      <c r="F121" s="139"/>
      <c r="G121" s="139"/>
      <c r="H121" s="140" t="s">
        <v>69</v>
      </c>
      <c r="I121" s="140" t="s">
        <v>69</v>
      </c>
      <c r="J121" s="140" t="s">
        <v>69</v>
      </c>
      <c r="K121" s="140" t="s">
        <v>69</v>
      </c>
      <c r="L121" s="140" t="s">
        <v>69</v>
      </c>
      <c r="M121" s="140" t="s">
        <v>69</v>
      </c>
      <c r="N121" s="140">
        <v>1</v>
      </c>
      <c r="O121" s="140">
        <v>1</v>
      </c>
      <c r="P121" s="140" t="s">
        <v>69</v>
      </c>
      <c r="Q121" s="140" t="s">
        <v>69</v>
      </c>
      <c r="R121" s="140" t="s">
        <v>69</v>
      </c>
      <c r="S121" s="140" t="s">
        <v>69</v>
      </c>
      <c r="T121" s="140" t="s">
        <v>69</v>
      </c>
      <c r="U121" s="140" t="s">
        <v>69</v>
      </c>
      <c r="V121" s="140" t="s">
        <v>69</v>
      </c>
      <c r="W121" s="140" t="s">
        <v>69</v>
      </c>
      <c r="X121" s="140" t="s">
        <v>69</v>
      </c>
      <c r="Y121" s="140" t="s">
        <v>69</v>
      </c>
      <c r="Z121" s="140" t="s">
        <v>69</v>
      </c>
      <c r="AA121" s="140" t="s">
        <v>69</v>
      </c>
      <c r="AB121" s="140" t="s">
        <v>69</v>
      </c>
    </row>
    <row r="122" spans="1:28" x14ac:dyDescent="0.25">
      <c r="A122" s="137" t="s">
        <v>180</v>
      </c>
      <c r="B122" s="140">
        <v>4</v>
      </c>
      <c r="C122" s="140">
        <v>0</v>
      </c>
      <c r="D122" s="140">
        <v>0</v>
      </c>
      <c r="E122" s="139" t="s">
        <v>8</v>
      </c>
      <c r="F122" s="139"/>
      <c r="G122" s="139"/>
      <c r="H122" s="140" t="s">
        <v>69</v>
      </c>
      <c r="I122" s="140" t="s">
        <v>69</v>
      </c>
      <c r="J122" s="140" t="s">
        <v>69</v>
      </c>
      <c r="K122" s="140" t="s">
        <v>69</v>
      </c>
      <c r="L122" s="140" t="s">
        <v>69</v>
      </c>
      <c r="M122" s="140" t="s">
        <v>69</v>
      </c>
      <c r="N122" s="140" t="s">
        <v>69</v>
      </c>
      <c r="O122" s="140" t="s">
        <v>69</v>
      </c>
      <c r="P122" s="140">
        <v>1</v>
      </c>
      <c r="Q122" s="140" t="s">
        <v>69</v>
      </c>
      <c r="R122" s="140" t="s">
        <v>69</v>
      </c>
      <c r="S122" s="140" t="s">
        <v>69</v>
      </c>
      <c r="T122" s="140" t="s">
        <v>69</v>
      </c>
      <c r="U122" s="140" t="s">
        <v>69</v>
      </c>
      <c r="V122" s="140" t="s">
        <v>69</v>
      </c>
      <c r="W122" s="140" t="s">
        <v>69</v>
      </c>
      <c r="X122" s="140" t="s">
        <v>69</v>
      </c>
      <c r="Y122" s="140" t="s">
        <v>69</v>
      </c>
      <c r="Z122" s="140" t="s">
        <v>69</v>
      </c>
      <c r="AA122" s="140" t="s">
        <v>69</v>
      </c>
      <c r="AB122" s="140" t="s">
        <v>69</v>
      </c>
    </row>
    <row r="123" spans="1:28" x14ac:dyDescent="0.25">
      <c r="A123" s="137" t="s">
        <v>181</v>
      </c>
      <c r="B123" s="140">
        <v>3</v>
      </c>
      <c r="C123" s="140">
        <v>0</v>
      </c>
      <c r="D123" s="140">
        <v>0</v>
      </c>
      <c r="E123" s="139" t="s">
        <v>5</v>
      </c>
      <c r="F123" s="139"/>
      <c r="G123" s="139"/>
      <c r="H123" s="140" t="s">
        <v>69</v>
      </c>
      <c r="I123" s="140" t="s">
        <v>69</v>
      </c>
      <c r="J123" s="140" t="s">
        <v>69</v>
      </c>
      <c r="K123" s="140" t="s">
        <v>69</v>
      </c>
      <c r="L123" s="140" t="s">
        <v>69</v>
      </c>
      <c r="M123" s="140" t="s">
        <v>69</v>
      </c>
      <c r="N123" s="140" t="s">
        <v>69</v>
      </c>
      <c r="O123" s="140" t="s">
        <v>69</v>
      </c>
      <c r="P123" s="140">
        <v>1</v>
      </c>
      <c r="Q123" s="140" t="s">
        <v>69</v>
      </c>
      <c r="R123" s="140" t="s">
        <v>69</v>
      </c>
      <c r="S123" s="140" t="s">
        <v>69</v>
      </c>
      <c r="T123" s="140" t="s">
        <v>69</v>
      </c>
      <c r="U123" s="140" t="s">
        <v>69</v>
      </c>
      <c r="V123" s="140" t="s">
        <v>69</v>
      </c>
      <c r="W123" s="140" t="s">
        <v>69</v>
      </c>
      <c r="X123" s="140" t="s">
        <v>69</v>
      </c>
      <c r="Y123" s="140" t="s">
        <v>69</v>
      </c>
      <c r="Z123" s="140" t="s">
        <v>69</v>
      </c>
      <c r="AA123" s="140" t="s">
        <v>69</v>
      </c>
      <c r="AB123" s="140" t="s">
        <v>69</v>
      </c>
    </row>
    <row r="124" spans="1:28" x14ac:dyDescent="0.25">
      <c r="A124" s="137" t="s">
        <v>167</v>
      </c>
      <c r="B124" s="140">
        <v>4</v>
      </c>
      <c r="C124" s="140">
        <v>0</v>
      </c>
      <c r="D124" s="140">
        <v>0</v>
      </c>
      <c r="E124" s="139" t="s">
        <v>8</v>
      </c>
      <c r="F124" s="139"/>
      <c r="G124" s="139"/>
      <c r="H124" s="140" t="s">
        <v>69</v>
      </c>
      <c r="I124" s="140" t="s">
        <v>69</v>
      </c>
      <c r="J124" s="140" t="s">
        <v>69</v>
      </c>
      <c r="K124" s="140" t="s">
        <v>69</v>
      </c>
      <c r="L124" s="140" t="s">
        <v>69</v>
      </c>
      <c r="M124" s="140" t="s">
        <v>69</v>
      </c>
      <c r="N124" s="140">
        <v>1</v>
      </c>
      <c r="O124" s="140">
        <v>1</v>
      </c>
      <c r="P124" s="140" t="s">
        <v>69</v>
      </c>
      <c r="Q124" s="140" t="s">
        <v>69</v>
      </c>
      <c r="R124" s="140" t="s">
        <v>69</v>
      </c>
      <c r="S124" s="140" t="s">
        <v>69</v>
      </c>
      <c r="T124" s="140" t="s">
        <v>69</v>
      </c>
      <c r="U124" s="140" t="s">
        <v>69</v>
      </c>
      <c r="V124" s="140" t="s">
        <v>69</v>
      </c>
      <c r="W124" s="140" t="s">
        <v>69</v>
      </c>
      <c r="X124" s="140" t="s">
        <v>69</v>
      </c>
      <c r="Y124" s="140" t="s">
        <v>69</v>
      </c>
      <c r="Z124" s="140" t="s">
        <v>69</v>
      </c>
      <c r="AA124" s="140" t="s">
        <v>69</v>
      </c>
      <c r="AB124" s="140" t="s">
        <v>69</v>
      </c>
    </row>
    <row r="125" spans="1:28" x14ac:dyDescent="0.25">
      <c r="A125" s="137" t="s">
        <v>182</v>
      </c>
      <c r="B125" s="140">
        <v>4</v>
      </c>
      <c r="C125" s="140">
        <v>0</v>
      </c>
      <c r="D125" s="140">
        <v>0</v>
      </c>
      <c r="E125" s="139" t="s">
        <v>6</v>
      </c>
      <c r="F125" s="139"/>
      <c r="G125" s="139"/>
      <c r="H125" s="140" t="s">
        <v>69</v>
      </c>
      <c r="I125" s="140" t="s">
        <v>69</v>
      </c>
      <c r="J125" s="140" t="s">
        <v>69</v>
      </c>
      <c r="K125" s="140" t="s">
        <v>69</v>
      </c>
      <c r="L125" s="140" t="s">
        <v>69</v>
      </c>
      <c r="M125" s="140" t="s">
        <v>69</v>
      </c>
      <c r="N125" s="140" t="s">
        <v>69</v>
      </c>
      <c r="O125" s="140" t="s">
        <v>69</v>
      </c>
      <c r="P125" s="140">
        <v>1</v>
      </c>
      <c r="Q125" s="140" t="s">
        <v>69</v>
      </c>
      <c r="R125" s="140" t="s">
        <v>69</v>
      </c>
      <c r="S125" s="140" t="s">
        <v>69</v>
      </c>
      <c r="T125" s="140" t="s">
        <v>69</v>
      </c>
      <c r="U125" s="140" t="s">
        <v>69</v>
      </c>
      <c r="V125" s="140" t="s">
        <v>69</v>
      </c>
      <c r="W125" s="140" t="s">
        <v>69</v>
      </c>
      <c r="X125" s="140" t="s">
        <v>69</v>
      </c>
      <c r="Y125" s="140" t="s">
        <v>69</v>
      </c>
      <c r="Z125" s="140" t="s">
        <v>69</v>
      </c>
      <c r="AA125" s="140" t="s">
        <v>69</v>
      </c>
      <c r="AB125" s="140" t="s">
        <v>69</v>
      </c>
    </row>
    <row r="126" spans="1:28" x14ac:dyDescent="0.25">
      <c r="A126" s="137" t="s">
        <v>183</v>
      </c>
      <c r="B126" s="140">
        <v>3</v>
      </c>
      <c r="C126" s="140">
        <v>0</v>
      </c>
      <c r="D126" s="140">
        <v>0</v>
      </c>
      <c r="E126" s="139" t="s">
        <v>6</v>
      </c>
      <c r="F126" s="139"/>
      <c r="G126" s="139"/>
      <c r="H126" s="140" t="s">
        <v>69</v>
      </c>
      <c r="I126" s="140" t="s">
        <v>69</v>
      </c>
      <c r="J126" s="140" t="s">
        <v>69</v>
      </c>
      <c r="K126" s="140" t="s">
        <v>69</v>
      </c>
      <c r="L126" s="140" t="s">
        <v>69</v>
      </c>
      <c r="M126" s="140" t="s">
        <v>69</v>
      </c>
      <c r="N126" s="140" t="s">
        <v>69</v>
      </c>
      <c r="O126" s="140" t="s">
        <v>69</v>
      </c>
      <c r="P126" s="140">
        <v>1</v>
      </c>
      <c r="Q126" s="140" t="s">
        <v>69</v>
      </c>
      <c r="R126" s="140" t="s">
        <v>69</v>
      </c>
      <c r="S126" s="140" t="s">
        <v>69</v>
      </c>
      <c r="T126" s="140" t="s">
        <v>69</v>
      </c>
      <c r="U126" s="140" t="s">
        <v>69</v>
      </c>
      <c r="V126" s="140" t="s">
        <v>69</v>
      </c>
      <c r="W126" s="140" t="s">
        <v>69</v>
      </c>
      <c r="X126" s="140" t="s">
        <v>69</v>
      </c>
      <c r="Y126" s="140" t="s">
        <v>69</v>
      </c>
      <c r="Z126" s="140" t="s">
        <v>69</v>
      </c>
      <c r="AA126" s="140" t="s">
        <v>69</v>
      </c>
      <c r="AB126" s="140" t="s">
        <v>69</v>
      </c>
    </row>
    <row r="127" spans="1:28" x14ac:dyDescent="0.25">
      <c r="A127" s="137" t="s">
        <v>184</v>
      </c>
      <c r="B127" s="140">
        <v>4</v>
      </c>
      <c r="C127" s="140">
        <v>0</v>
      </c>
      <c r="D127" s="140">
        <v>0</v>
      </c>
      <c r="E127" s="139" t="s">
        <v>5</v>
      </c>
      <c r="F127" s="139"/>
      <c r="G127" s="139"/>
      <c r="H127" s="140" t="s">
        <v>69</v>
      </c>
      <c r="I127" s="140" t="s">
        <v>69</v>
      </c>
      <c r="J127" s="140" t="s">
        <v>69</v>
      </c>
      <c r="K127" s="140" t="s">
        <v>69</v>
      </c>
      <c r="L127" s="140" t="s">
        <v>69</v>
      </c>
      <c r="M127" s="140" t="s">
        <v>69</v>
      </c>
      <c r="N127" s="140" t="s">
        <v>69</v>
      </c>
      <c r="O127" s="140" t="s">
        <v>69</v>
      </c>
      <c r="P127" s="140">
        <v>1</v>
      </c>
      <c r="Q127" s="140" t="s">
        <v>69</v>
      </c>
      <c r="R127" s="140" t="s">
        <v>69</v>
      </c>
      <c r="S127" s="140" t="s">
        <v>69</v>
      </c>
      <c r="T127" s="140" t="s">
        <v>69</v>
      </c>
      <c r="U127" s="140" t="s">
        <v>69</v>
      </c>
      <c r="V127" s="140" t="s">
        <v>69</v>
      </c>
      <c r="W127" s="140" t="s">
        <v>69</v>
      </c>
      <c r="X127" s="140" t="s">
        <v>69</v>
      </c>
      <c r="Y127" s="140" t="s">
        <v>69</v>
      </c>
      <c r="Z127" s="140" t="s">
        <v>69</v>
      </c>
      <c r="AA127" s="140" t="s">
        <v>69</v>
      </c>
      <c r="AB127" s="140" t="s">
        <v>69</v>
      </c>
    </row>
    <row r="128" spans="1:28" x14ac:dyDescent="0.25">
      <c r="A128" s="137" t="s">
        <v>162</v>
      </c>
      <c r="B128" s="140">
        <v>4</v>
      </c>
      <c r="C128" s="140">
        <v>0</v>
      </c>
      <c r="D128" s="140">
        <v>0</v>
      </c>
      <c r="E128" s="139" t="s">
        <v>8</v>
      </c>
      <c r="F128" s="139"/>
      <c r="G128" s="139"/>
      <c r="H128" s="140" t="s">
        <v>69</v>
      </c>
      <c r="I128" s="140" t="s">
        <v>69</v>
      </c>
      <c r="J128" s="140" t="s">
        <v>69</v>
      </c>
      <c r="K128" s="140" t="s">
        <v>69</v>
      </c>
      <c r="L128" s="140" t="s">
        <v>69</v>
      </c>
      <c r="M128" s="140" t="s">
        <v>69</v>
      </c>
      <c r="N128" s="140">
        <v>1</v>
      </c>
      <c r="O128" s="140">
        <v>1</v>
      </c>
      <c r="P128" s="140" t="s">
        <v>69</v>
      </c>
      <c r="Q128" s="140" t="s">
        <v>69</v>
      </c>
      <c r="R128" s="140" t="s">
        <v>69</v>
      </c>
      <c r="S128" s="140">
        <v>1</v>
      </c>
      <c r="T128" s="140" t="s">
        <v>69</v>
      </c>
      <c r="U128" s="140" t="s">
        <v>69</v>
      </c>
      <c r="V128" s="140" t="s">
        <v>69</v>
      </c>
      <c r="W128" s="140" t="s">
        <v>69</v>
      </c>
      <c r="X128" s="140" t="s">
        <v>69</v>
      </c>
      <c r="Y128" s="140" t="s">
        <v>69</v>
      </c>
      <c r="Z128" s="140" t="s">
        <v>69</v>
      </c>
      <c r="AA128" s="140" t="s">
        <v>69</v>
      </c>
      <c r="AB128" s="140" t="s">
        <v>69</v>
      </c>
    </row>
    <row r="129" spans="1:28" x14ac:dyDescent="0.25">
      <c r="A129" s="137" t="s">
        <v>216</v>
      </c>
      <c r="B129" s="140">
        <v>3</v>
      </c>
      <c r="C129" s="140">
        <v>0</v>
      </c>
      <c r="D129" s="140">
        <v>0</v>
      </c>
      <c r="E129" s="139" t="s">
        <v>5</v>
      </c>
      <c r="F129" s="139"/>
      <c r="G129" s="139"/>
      <c r="H129" s="140" t="s">
        <v>69</v>
      </c>
      <c r="I129" s="140" t="s">
        <v>69</v>
      </c>
      <c r="J129" s="140" t="s">
        <v>69</v>
      </c>
      <c r="K129" s="140" t="s">
        <v>69</v>
      </c>
      <c r="L129" s="140" t="s">
        <v>69</v>
      </c>
      <c r="M129" s="140" t="s">
        <v>69</v>
      </c>
      <c r="N129" s="140" t="s">
        <v>69</v>
      </c>
      <c r="O129" s="140" t="s">
        <v>69</v>
      </c>
      <c r="P129" s="140" t="s">
        <v>69</v>
      </c>
      <c r="Q129" s="140" t="s">
        <v>69</v>
      </c>
      <c r="R129" s="140" t="s">
        <v>69</v>
      </c>
      <c r="S129" s="140" t="s">
        <v>69</v>
      </c>
      <c r="T129" s="140" t="s">
        <v>69</v>
      </c>
      <c r="U129" s="140">
        <v>1</v>
      </c>
      <c r="V129" s="140" t="s">
        <v>69</v>
      </c>
      <c r="W129" s="140" t="s">
        <v>69</v>
      </c>
      <c r="X129" s="140" t="s">
        <v>69</v>
      </c>
      <c r="Y129" s="140">
        <v>1</v>
      </c>
      <c r="Z129" s="140" t="s">
        <v>69</v>
      </c>
      <c r="AA129" s="140" t="s">
        <v>69</v>
      </c>
      <c r="AB129" s="140" t="s">
        <v>69</v>
      </c>
    </row>
    <row r="130" spans="1:28" x14ac:dyDescent="0.25">
      <c r="A130" s="137" t="s">
        <v>224</v>
      </c>
      <c r="B130" s="140">
        <v>3</v>
      </c>
      <c r="C130" s="140">
        <v>0</v>
      </c>
      <c r="D130" s="140">
        <v>0</v>
      </c>
      <c r="E130" s="139" t="s">
        <v>6</v>
      </c>
      <c r="F130" s="139"/>
      <c r="G130" s="139"/>
      <c r="H130" s="140" t="s">
        <v>69</v>
      </c>
      <c r="I130" s="140" t="s">
        <v>69</v>
      </c>
      <c r="J130" s="140" t="s">
        <v>69</v>
      </c>
      <c r="K130" s="140" t="s">
        <v>69</v>
      </c>
      <c r="L130" s="140" t="s">
        <v>69</v>
      </c>
      <c r="M130" s="140" t="s">
        <v>69</v>
      </c>
      <c r="N130" s="140" t="s">
        <v>69</v>
      </c>
      <c r="O130" s="140" t="s">
        <v>69</v>
      </c>
      <c r="P130" s="140" t="s">
        <v>69</v>
      </c>
      <c r="Q130" s="140" t="s">
        <v>69</v>
      </c>
      <c r="R130" s="140" t="s">
        <v>69</v>
      </c>
      <c r="S130" s="140" t="s">
        <v>69</v>
      </c>
      <c r="T130" s="140" t="s">
        <v>69</v>
      </c>
      <c r="U130" s="140" t="s">
        <v>69</v>
      </c>
      <c r="V130" s="140">
        <v>1</v>
      </c>
      <c r="W130" s="140" t="s">
        <v>69</v>
      </c>
      <c r="X130" s="140" t="s">
        <v>69</v>
      </c>
      <c r="Y130" s="140" t="s">
        <v>69</v>
      </c>
      <c r="Z130" s="140" t="s">
        <v>69</v>
      </c>
      <c r="AA130" s="140" t="s">
        <v>69</v>
      </c>
      <c r="AB130" s="140" t="s">
        <v>69</v>
      </c>
    </row>
    <row r="131" spans="1:28" x14ac:dyDescent="0.25">
      <c r="A131" s="137" t="s">
        <v>226</v>
      </c>
      <c r="B131" s="140">
        <v>3</v>
      </c>
      <c r="C131" s="140">
        <v>0</v>
      </c>
      <c r="D131" s="140">
        <v>0</v>
      </c>
      <c r="E131" s="139" t="s">
        <v>6</v>
      </c>
      <c r="F131" s="139"/>
      <c r="G131" s="139"/>
      <c r="H131" s="140" t="s">
        <v>69</v>
      </c>
      <c r="I131" s="140" t="s">
        <v>69</v>
      </c>
      <c r="J131" s="140" t="s">
        <v>69</v>
      </c>
      <c r="K131" s="140" t="s">
        <v>69</v>
      </c>
      <c r="L131" s="140" t="s">
        <v>69</v>
      </c>
      <c r="M131" s="140" t="s">
        <v>69</v>
      </c>
      <c r="N131" s="140" t="s">
        <v>69</v>
      </c>
      <c r="O131" s="140" t="s">
        <v>69</v>
      </c>
      <c r="P131" s="140" t="s">
        <v>69</v>
      </c>
      <c r="Q131" s="140" t="s">
        <v>69</v>
      </c>
      <c r="R131" s="140" t="s">
        <v>69</v>
      </c>
      <c r="S131" s="140" t="s">
        <v>69</v>
      </c>
      <c r="T131" s="140" t="s">
        <v>69</v>
      </c>
      <c r="U131" s="140" t="s">
        <v>69</v>
      </c>
      <c r="V131" s="140" t="s">
        <v>69</v>
      </c>
      <c r="W131" s="140">
        <v>1</v>
      </c>
      <c r="X131" s="140" t="s">
        <v>69</v>
      </c>
      <c r="Y131" s="140" t="s">
        <v>69</v>
      </c>
      <c r="Z131" s="140" t="s">
        <v>69</v>
      </c>
      <c r="AA131" s="140" t="s">
        <v>69</v>
      </c>
      <c r="AB131" s="140" t="s">
        <v>69</v>
      </c>
    </row>
    <row r="132" spans="1:28" x14ac:dyDescent="0.25">
      <c r="A132" s="137" t="s">
        <v>222</v>
      </c>
      <c r="B132" s="140">
        <v>3</v>
      </c>
      <c r="C132" s="140">
        <v>0</v>
      </c>
      <c r="D132" s="140">
        <v>0</v>
      </c>
      <c r="E132" s="139" t="s">
        <v>6</v>
      </c>
      <c r="F132" s="139"/>
      <c r="G132" s="139"/>
      <c r="H132" s="140" t="s">
        <v>69</v>
      </c>
      <c r="I132" s="140" t="s">
        <v>69</v>
      </c>
      <c r="J132" s="140" t="s">
        <v>69</v>
      </c>
      <c r="K132" s="140" t="s">
        <v>69</v>
      </c>
      <c r="L132" s="140" t="s">
        <v>69</v>
      </c>
      <c r="M132" s="140" t="s">
        <v>69</v>
      </c>
      <c r="N132" s="140" t="s">
        <v>69</v>
      </c>
      <c r="O132" s="140" t="s">
        <v>69</v>
      </c>
      <c r="P132" s="140" t="s">
        <v>69</v>
      </c>
      <c r="Q132" s="140" t="s">
        <v>69</v>
      </c>
      <c r="R132" s="140" t="s">
        <v>69</v>
      </c>
      <c r="S132" s="140" t="s">
        <v>69</v>
      </c>
      <c r="T132" s="140" t="s">
        <v>69</v>
      </c>
      <c r="U132" s="140" t="s">
        <v>69</v>
      </c>
      <c r="V132" s="140">
        <v>1</v>
      </c>
      <c r="W132" s="140" t="s">
        <v>69</v>
      </c>
      <c r="X132" s="140" t="s">
        <v>69</v>
      </c>
      <c r="Y132" s="140">
        <v>1</v>
      </c>
      <c r="Z132" s="140" t="s">
        <v>69</v>
      </c>
      <c r="AA132" s="140" t="s">
        <v>69</v>
      </c>
      <c r="AB132" s="140" t="s">
        <v>69</v>
      </c>
    </row>
    <row r="133" spans="1:28" x14ac:dyDescent="0.25">
      <c r="A133" s="137" t="s">
        <v>217</v>
      </c>
      <c r="B133" s="140">
        <v>4</v>
      </c>
      <c r="C133" s="140">
        <v>0</v>
      </c>
      <c r="D133" s="140">
        <v>0</v>
      </c>
      <c r="E133" s="139" t="s">
        <v>5</v>
      </c>
      <c r="F133" s="139"/>
      <c r="G133" s="139"/>
      <c r="H133" s="140" t="s">
        <v>69</v>
      </c>
      <c r="I133" s="140" t="s">
        <v>69</v>
      </c>
      <c r="J133" s="140" t="s">
        <v>69</v>
      </c>
      <c r="K133" s="140" t="s">
        <v>69</v>
      </c>
      <c r="L133" s="140" t="s">
        <v>69</v>
      </c>
      <c r="M133" s="140" t="s">
        <v>69</v>
      </c>
      <c r="N133" s="140" t="s">
        <v>69</v>
      </c>
      <c r="O133" s="140" t="s">
        <v>69</v>
      </c>
      <c r="P133" s="140" t="s">
        <v>69</v>
      </c>
      <c r="Q133" s="140" t="s">
        <v>69</v>
      </c>
      <c r="R133" s="140" t="s">
        <v>69</v>
      </c>
      <c r="S133" s="140" t="s">
        <v>69</v>
      </c>
      <c r="T133" s="140" t="s">
        <v>69</v>
      </c>
      <c r="U133" s="140">
        <v>1</v>
      </c>
      <c r="V133" s="140" t="s">
        <v>69</v>
      </c>
      <c r="W133" s="140" t="s">
        <v>69</v>
      </c>
      <c r="X133" s="140" t="s">
        <v>69</v>
      </c>
      <c r="Y133" s="140" t="s">
        <v>69</v>
      </c>
      <c r="Z133" s="140" t="s">
        <v>69</v>
      </c>
      <c r="AA133" s="140" t="s">
        <v>69</v>
      </c>
      <c r="AB133" s="140" t="s">
        <v>69</v>
      </c>
    </row>
    <row r="134" spans="1:28" x14ac:dyDescent="0.25">
      <c r="A134" s="137" t="s">
        <v>210</v>
      </c>
      <c r="B134" s="140">
        <v>3</v>
      </c>
      <c r="C134" s="140">
        <v>0</v>
      </c>
      <c r="D134" s="140">
        <v>0</v>
      </c>
      <c r="E134" s="139" t="s">
        <v>5</v>
      </c>
      <c r="F134" s="139"/>
      <c r="G134" s="139"/>
      <c r="H134" s="140" t="s">
        <v>69</v>
      </c>
      <c r="I134" s="140" t="s">
        <v>69</v>
      </c>
      <c r="J134" s="140" t="s">
        <v>69</v>
      </c>
      <c r="K134" s="140" t="s">
        <v>69</v>
      </c>
      <c r="L134" s="140" t="s">
        <v>69</v>
      </c>
      <c r="M134" s="140" t="s">
        <v>69</v>
      </c>
      <c r="N134" s="140" t="s">
        <v>69</v>
      </c>
      <c r="O134" s="140" t="s">
        <v>69</v>
      </c>
      <c r="P134" s="140" t="s">
        <v>69</v>
      </c>
      <c r="Q134" s="140" t="s">
        <v>69</v>
      </c>
      <c r="R134" s="140" t="s">
        <v>69</v>
      </c>
      <c r="S134" s="140" t="s">
        <v>69</v>
      </c>
      <c r="T134" s="140">
        <v>1</v>
      </c>
      <c r="U134" s="140" t="s">
        <v>69</v>
      </c>
      <c r="V134" s="140" t="s">
        <v>69</v>
      </c>
      <c r="W134" s="140" t="s">
        <v>69</v>
      </c>
      <c r="X134" s="140" t="s">
        <v>69</v>
      </c>
      <c r="Y134" s="140" t="s">
        <v>69</v>
      </c>
      <c r="Z134" s="140" t="s">
        <v>69</v>
      </c>
      <c r="AA134" s="140" t="s">
        <v>69</v>
      </c>
      <c r="AB134" s="140" t="s">
        <v>69</v>
      </c>
    </row>
    <row r="135" spans="1:28" x14ac:dyDescent="0.25">
      <c r="A135" s="137" t="s">
        <v>209</v>
      </c>
      <c r="B135" s="140">
        <v>3</v>
      </c>
      <c r="C135" s="140">
        <v>0</v>
      </c>
      <c r="D135" s="140">
        <v>0</v>
      </c>
      <c r="E135" s="139" t="s">
        <v>5</v>
      </c>
      <c r="F135" s="139"/>
      <c r="G135" s="139"/>
      <c r="H135" s="140" t="s">
        <v>69</v>
      </c>
      <c r="I135" s="140" t="s">
        <v>69</v>
      </c>
      <c r="J135" s="140" t="s">
        <v>69</v>
      </c>
      <c r="K135" s="140" t="s">
        <v>69</v>
      </c>
      <c r="L135" s="140" t="s">
        <v>69</v>
      </c>
      <c r="M135" s="140" t="s">
        <v>69</v>
      </c>
      <c r="N135" s="140" t="s">
        <v>69</v>
      </c>
      <c r="O135" s="140" t="s">
        <v>69</v>
      </c>
      <c r="P135" s="140" t="s">
        <v>69</v>
      </c>
      <c r="Q135" s="140" t="s">
        <v>69</v>
      </c>
      <c r="R135" s="140" t="s">
        <v>69</v>
      </c>
      <c r="S135" s="140" t="s">
        <v>69</v>
      </c>
      <c r="T135" s="140">
        <v>1</v>
      </c>
      <c r="U135" s="140" t="s">
        <v>69</v>
      </c>
      <c r="V135" s="140" t="s">
        <v>69</v>
      </c>
      <c r="W135" s="140" t="s">
        <v>69</v>
      </c>
      <c r="X135" s="140" t="s">
        <v>69</v>
      </c>
      <c r="Y135" s="140" t="s">
        <v>69</v>
      </c>
      <c r="Z135" s="140" t="s">
        <v>69</v>
      </c>
      <c r="AA135" s="140" t="s">
        <v>69</v>
      </c>
      <c r="AB135" s="140" t="s">
        <v>69</v>
      </c>
    </row>
    <row r="136" spans="1:28" x14ac:dyDescent="0.25">
      <c r="A136" s="137" t="s">
        <v>360</v>
      </c>
      <c r="B136" s="140">
        <v>2</v>
      </c>
      <c r="C136" s="140">
        <v>0</v>
      </c>
      <c r="D136" s="140">
        <v>0</v>
      </c>
      <c r="E136" s="139" t="s">
        <v>5</v>
      </c>
      <c r="F136" s="139"/>
      <c r="G136" s="139"/>
      <c r="H136" s="140" t="s">
        <v>69</v>
      </c>
      <c r="I136" s="140" t="s">
        <v>69</v>
      </c>
      <c r="J136" s="140" t="s">
        <v>69</v>
      </c>
      <c r="K136" s="140" t="s">
        <v>69</v>
      </c>
      <c r="L136" s="140" t="s">
        <v>69</v>
      </c>
      <c r="M136" s="140" t="s">
        <v>69</v>
      </c>
      <c r="N136" s="140" t="s">
        <v>69</v>
      </c>
      <c r="O136" s="140" t="s">
        <v>69</v>
      </c>
      <c r="P136" s="140" t="s">
        <v>69</v>
      </c>
      <c r="Q136" s="140" t="s">
        <v>69</v>
      </c>
      <c r="R136" s="140" t="s">
        <v>69</v>
      </c>
      <c r="S136" s="140" t="s">
        <v>69</v>
      </c>
      <c r="T136" s="140" t="s">
        <v>69</v>
      </c>
      <c r="U136" s="140" t="s">
        <v>69</v>
      </c>
      <c r="V136" s="140" t="s">
        <v>69</v>
      </c>
      <c r="W136" s="140" t="s">
        <v>69</v>
      </c>
      <c r="X136" s="140" t="s">
        <v>69</v>
      </c>
      <c r="Y136" s="140" t="s">
        <v>69</v>
      </c>
      <c r="Z136" s="140" t="s">
        <v>69</v>
      </c>
      <c r="AA136" s="140" t="s">
        <v>69</v>
      </c>
      <c r="AB136" s="140" t="s">
        <v>69</v>
      </c>
    </row>
    <row r="137" spans="1:28" x14ac:dyDescent="0.25">
      <c r="A137" s="137" t="s">
        <v>129</v>
      </c>
      <c r="B137" s="140">
        <v>1</v>
      </c>
      <c r="C137" s="140">
        <v>0</v>
      </c>
      <c r="D137" s="140">
        <v>0</v>
      </c>
      <c r="E137" s="139" t="s">
        <v>8</v>
      </c>
      <c r="F137" s="139"/>
      <c r="G137" s="139"/>
      <c r="H137" s="140">
        <v>1</v>
      </c>
      <c r="I137" s="140" t="s">
        <v>69</v>
      </c>
      <c r="J137" s="140" t="s">
        <v>69</v>
      </c>
      <c r="K137" s="140" t="s">
        <v>69</v>
      </c>
      <c r="L137" s="140" t="s">
        <v>69</v>
      </c>
      <c r="M137" s="140" t="s">
        <v>69</v>
      </c>
      <c r="N137" s="140" t="s">
        <v>69</v>
      </c>
      <c r="O137" s="140" t="s">
        <v>69</v>
      </c>
      <c r="P137" s="140" t="s">
        <v>69</v>
      </c>
      <c r="Q137" s="140" t="s">
        <v>69</v>
      </c>
      <c r="R137" s="140" t="s">
        <v>69</v>
      </c>
      <c r="S137" s="140" t="s">
        <v>69</v>
      </c>
      <c r="T137" s="140" t="s">
        <v>69</v>
      </c>
      <c r="U137" s="140" t="s">
        <v>69</v>
      </c>
      <c r="V137" s="140" t="s">
        <v>69</v>
      </c>
      <c r="W137" s="140" t="s">
        <v>69</v>
      </c>
      <c r="X137" s="140" t="s">
        <v>69</v>
      </c>
      <c r="Y137" s="140" t="s">
        <v>69</v>
      </c>
      <c r="Z137" s="140" t="s">
        <v>69</v>
      </c>
      <c r="AA137" s="140">
        <v>1</v>
      </c>
      <c r="AB137" s="140" t="s">
        <v>69</v>
      </c>
    </row>
    <row r="138" spans="1:28" x14ac:dyDescent="0.25">
      <c r="A138" s="137" t="s">
        <v>223</v>
      </c>
      <c r="B138" s="140">
        <v>4</v>
      </c>
      <c r="C138" s="140">
        <v>0</v>
      </c>
      <c r="D138" s="140">
        <v>0</v>
      </c>
      <c r="E138" s="139" t="s">
        <v>6</v>
      </c>
      <c r="F138" s="139"/>
      <c r="G138" s="139"/>
      <c r="H138" s="140" t="s">
        <v>69</v>
      </c>
      <c r="I138" s="140" t="s">
        <v>69</v>
      </c>
      <c r="J138" s="140" t="s">
        <v>69</v>
      </c>
      <c r="K138" s="140" t="s">
        <v>69</v>
      </c>
      <c r="L138" s="140" t="s">
        <v>69</v>
      </c>
      <c r="M138" s="140" t="s">
        <v>69</v>
      </c>
      <c r="N138" s="140" t="s">
        <v>69</v>
      </c>
      <c r="O138" s="140" t="s">
        <v>69</v>
      </c>
      <c r="P138" s="140" t="s">
        <v>69</v>
      </c>
      <c r="Q138" s="140" t="s">
        <v>69</v>
      </c>
      <c r="R138" s="140" t="s">
        <v>69</v>
      </c>
      <c r="S138" s="140" t="s">
        <v>69</v>
      </c>
      <c r="T138" s="140" t="s">
        <v>69</v>
      </c>
      <c r="U138" s="140" t="s">
        <v>69</v>
      </c>
      <c r="V138" s="140">
        <v>1</v>
      </c>
      <c r="W138" s="140" t="s">
        <v>69</v>
      </c>
      <c r="X138" s="140" t="s">
        <v>69</v>
      </c>
      <c r="Y138" s="140">
        <v>1</v>
      </c>
      <c r="Z138" s="140" t="s">
        <v>69</v>
      </c>
      <c r="AA138" s="140" t="s">
        <v>69</v>
      </c>
      <c r="AB138" s="140" t="s">
        <v>69</v>
      </c>
    </row>
    <row r="139" spans="1:28" x14ac:dyDescent="0.25">
      <c r="A139" s="137" t="s">
        <v>146</v>
      </c>
      <c r="B139" s="140">
        <v>4</v>
      </c>
      <c r="C139" s="140">
        <v>0</v>
      </c>
      <c r="D139" s="140">
        <v>0</v>
      </c>
      <c r="E139" s="139" t="s">
        <v>6</v>
      </c>
      <c r="F139" s="139"/>
      <c r="G139" s="139"/>
      <c r="H139" s="140" t="s">
        <v>69</v>
      </c>
      <c r="I139" s="140" t="s">
        <v>69</v>
      </c>
      <c r="J139" s="140" t="s">
        <v>69</v>
      </c>
      <c r="K139" s="140" t="s">
        <v>69</v>
      </c>
      <c r="L139" s="140">
        <v>1</v>
      </c>
      <c r="M139" s="140" t="s">
        <v>69</v>
      </c>
      <c r="N139" s="140" t="s">
        <v>69</v>
      </c>
      <c r="O139" s="140" t="s">
        <v>69</v>
      </c>
      <c r="P139" s="140" t="s">
        <v>69</v>
      </c>
      <c r="Q139" s="140" t="s">
        <v>69</v>
      </c>
      <c r="R139" s="140" t="s">
        <v>69</v>
      </c>
      <c r="S139" s="140" t="s">
        <v>69</v>
      </c>
      <c r="T139" s="140" t="s">
        <v>69</v>
      </c>
      <c r="U139" s="140" t="s">
        <v>69</v>
      </c>
      <c r="V139" s="140" t="s">
        <v>69</v>
      </c>
      <c r="W139" s="140" t="s">
        <v>69</v>
      </c>
      <c r="X139" s="140" t="s">
        <v>69</v>
      </c>
      <c r="Y139" s="140" t="s">
        <v>69</v>
      </c>
      <c r="Z139" s="140" t="s">
        <v>69</v>
      </c>
      <c r="AA139" s="140" t="s">
        <v>69</v>
      </c>
      <c r="AB139" s="140" t="s">
        <v>69</v>
      </c>
    </row>
    <row r="140" spans="1:28" x14ac:dyDescent="0.25">
      <c r="A140" s="137" t="s">
        <v>166</v>
      </c>
      <c r="B140" s="140">
        <v>4</v>
      </c>
      <c r="C140" s="140">
        <v>0</v>
      </c>
      <c r="D140" s="140">
        <v>0</v>
      </c>
      <c r="E140" s="139" t="s">
        <v>5</v>
      </c>
      <c r="F140" s="139"/>
      <c r="G140" s="139"/>
      <c r="H140" s="140" t="s">
        <v>69</v>
      </c>
      <c r="I140" s="140" t="s">
        <v>69</v>
      </c>
      <c r="J140" s="140" t="s">
        <v>69</v>
      </c>
      <c r="K140" s="140" t="s">
        <v>69</v>
      </c>
      <c r="L140" s="140" t="s">
        <v>69</v>
      </c>
      <c r="M140" s="140" t="s">
        <v>69</v>
      </c>
      <c r="N140" s="140">
        <v>1</v>
      </c>
      <c r="O140" s="140">
        <v>1</v>
      </c>
      <c r="P140" s="140" t="s">
        <v>69</v>
      </c>
      <c r="Q140" s="140" t="s">
        <v>69</v>
      </c>
      <c r="R140" s="140" t="s">
        <v>69</v>
      </c>
      <c r="S140" s="140" t="s">
        <v>69</v>
      </c>
      <c r="T140" s="140" t="s">
        <v>69</v>
      </c>
      <c r="U140" s="140" t="s">
        <v>69</v>
      </c>
      <c r="V140" s="140" t="s">
        <v>69</v>
      </c>
      <c r="W140" s="140" t="s">
        <v>69</v>
      </c>
      <c r="X140" s="140" t="s">
        <v>69</v>
      </c>
      <c r="Y140" s="140" t="s">
        <v>69</v>
      </c>
      <c r="Z140" s="140" t="s">
        <v>69</v>
      </c>
      <c r="AA140" s="140" t="s">
        <v>69</v>
      </c>
      <c r="AB140" s="140" t="s">
        <v>69</v>
      </c>
    </row>
  </sheetData>
  <sheetProtection sheet="1" objects="1" scenarios="1"/>
  <sortState xmlns:xlrd2="http://schemas.microsoft.com/office/spreadsheetml/2017/richdata2" ref="A2:AB140">
    <sortCondition ref="AB2:AB140"/>
    <sortCondition ref="A2:A14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30</vt:i4>
      </vt:variant>
    </vt:vector>
  </HeadingPairs>
  <TitlesOfParts>
    <vt:vector size="34" baseType="lpstr">
      <vt:lpstr>READ FIRST- Instructions</vt:lpstr>
      <vt:lpstr>Study Plan</vt:lpstr>
      <vt:lpstr>Tables</vt:lpstr>
      <vt:lpstr>From Access</vt:lpstr>
      <vt:lpstr>Bus_Cr</vt:lpstr>
      <vt:lpstr>CatType</vt:lpstr>
      <vt:lpstr>CFEM_Electives</vt:lpstr>
      <vt:lpstr>Colloquium_Course</vt:lpstr>
      <vt:lpstr>Concentration</vt:lpstr>
      <vt:lpstr>CourseCat</vt:lpstr>
      <vt:lpstr>CourseList</vt:lpstr>
      <vt:lpstr>CourseTable</vt:lpstr>
      <vt:lpstr>CourseTableCols</vt:lpstr>
      <vt:lpstr>Degree_Dates</vt:lpstr>
      <vt:lpstr>EG_Temp</vt:lpstr>
      <vt:lpstr>Elective_Cr</vt:lpstr>
      <vt:lpstr>FDS_Course</vt:lpstr>
      <vt:lpstr>GradePoints</vt:lpstr>
      <vt:lpstr>GradeType</vt:lpstr>
      <vt:lpstr>LetterLookup</vt:lpstr>
      <vt:lpstr>Max_Bus_Cr</vt:lpstr>
      <vt:lpstr>MEng_Cr</vt:lpstr>
      <vt:lpstr>NoQualPt</vt:lpstr>
      <vt:lpstr>ORIE_Cr</vt:lpstr>
      <vt:lpstr>Practicum_Course</vt:lpstr>
      <vt:lpstr>Prefix</vt:lpstr>
      <vt:lpstr>'READ FIRST- Instructions'!Print_Area</vt:lpstr>
      <vt:lpstr>'Study Plan'!Print_Area</vt:lpstr>
      <vt:lpstr>'Study Plan'!Print_Titles</vt:lpstr>
      <vt:lpstr>Project_Course</vt:lpstr>
      <vt:lpstr>ProjectPrep_Course</vt:lpstr>
      <vt:lpstr>Selected_Concentration</vt:lpstr>
      <vt:lpstr>Term</vt:lpstr>
      <vt:lpstr>Term_List</vt:lpstr>
    </vt:vector>
  </TitlesOfParts>
  <Company>ORIE/Cornell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Ehrlich</dc:creator>
  <cp:lastModifiedBy>Onnolee Wierson</cp:lastModifiedBy>
  <cp:lastPrinted>2019-08-01T17:15:30Z</cp:lastPrinted>
  <dcterms:created xsi:type="dcterms:W3CDTF">1998-05-12T14:04:51Z</dcterms:created>
  <dcterms:modified xsi:type="dcterms:W3CDTF">2024-08-26T13:34:07Z</dcterms:modified>
</cp:coreProperties>
</file>